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8160" activeTab="0"/>
  </bookViews>
  <sheets>
    <sheet name="3.1-3.3龍崗" sheetId="1" r:id="rId1"/>
    <sheet name="3.6-3.10" sheetId="2" r:id="rId2"/>
  </sheets>
  <definedNames>
    <definedName name="_xlnm.Print_Area" localSheetId="1">'3.6-3.10'!$A$1:$AK$41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1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<sst xmlns="http://schemas.openxmlformats.org/spreadsheetml/2006/main" count="620" uniqueCount="214">
  <si>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</si>
  <si>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</si>
  <si>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</si>
  <si>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</si>
  <si>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</si>
  <si>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</si>
  <si>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</si>
  <si>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</si>
  <si>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</si>
  <si>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</si>
  <si>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筍干燒肉</t>
  </si>
  <si>
    <t>鮮菇燴炒</t>
  </si>
  <si>
    <t>炒油菜</t>
  </si>
  <si>
    <t>海菜蛋花湯</t>
  </si>
  <si>
    <t>熱量:</t>
  </si>
  <si>
    <t>卡</t>
  </si>
  <si>
    <t>份數/EX</t>
  </si>
  <si>
    <t>營養基準建議</t>
  </si>
  <si>
    <t>小排骨</t>
  </si>
  <si>
    <t>kg</t>
  </si>
  <si>
    <t>大白菜段</t>
  </si>
  <si>
    <t>油菜段</t>
  </si>
  <si>
    <t>海帶芽</t>
  </si>
  <si>
    <t>蛋白質</t>
  </si>
  <si>
    <t>g</t>
  </si>
  <si>
    <t>主食</t>
  </si>
  <si>
    <t>3.5-4.5</t>
  </si>
  <si>
    <t>白</t>
  </si>
  <si>
    <t>肉丁</t>
  </si>
  <si>
    <t>鮮菇片</t>
  </si>
  <si>
    <t>蒜末</t>
  </si>
  <si>
    <t>斤</t>
  </si>
  <si>
    <t>雞蛋</t>
  </si>
  <si>
    <t>脂肪</t>
  </si>
  <si>
    <t>肉魚豆蛋</t>
  </si>
  <si>
    <t>米</t>
  </si>
  <si>
    <t>筍干</t>
  </si>
  <si>
    <t>金珍菇</t>
  </si>
  <si>
    <t>蔥珠</t>
  </si>
  <si>
    <t>糖類</t>
  </si>
  <si>
    <t>油脂</t>
  </si>
  <si>
    <t>2.5-3</t>
  </si>
  <si>
    <t>飯</t>
  </si>
  <si>
    <t>薑片</t>
  </si>
  <si>
    <t>k</t>
  </si>
  <si>
    <t>紅蘿蔔片</t>
  </si>
  <si>
    <t>大骨</t>
  </si>
  <si>
    <t>蔬菜</t>
  </si>
  <si>
    <t>1-1.5</t>
  </si>
  <si>
    <t>小肉片</t>
  </si>
  <si>
    <t>水果</t>
  </si>
  <si>
    <t>蔥段</t>
  </si>
  <si>
    <t>腐乳焗雞</t>
  </si>
  <si>
    <t>奶油四色</t>
  </si>
  <si>
    <t>炒青菜</t>
  </si>
  <si>
    <t>冬瓜蛤犡湯</t>
  </si>
  <si>
    <t>雞腿丁</t>
  </si>
  <si>
    <t>K</t>
  </si>
  <si>
    <t>青豆仁</t>
  </si>
  <si>
    <t>清江菜段</t>
  </si>
  <si>
    <t>冬瓜片</t>
  </si>
  <si>
    <t>豆腐乳</t>
  </si>
  <si>
    <t>中罐</t>
  </si>
  <si>
    <t>玉米粒</t>
  </si>
  <si>
    <t>斤　</t>
  </si>
  <si>
    <t>蛤犡</t>
  </si>
  <si>
    <t>油泡</t>
  </si>
  <si>
    <t>馬鈴薯小丁</t>
  </si>
  <si>
    <t>薑絲</t>
  </si>
  <si>
    <t>包</t>
  </si>
  <si>
    <t>紅蘿蔔大丁</t>
  </si>
  <si>
    <t>紅蘿蔔丁</t>
  </si>
  <si>
    <t>洋蔥小丁</t>
  </si>
  <si>
    <t>奶油</t>
  </si>
  <si>
    <t>罐</t>
  </si>
  <si>
    <t>粥</t>
  </si>
  <si>
    <t>雞肉漢堡餐</t>
  </si>
  <si>
    <t>廣東粥</t>
  </si>
  <si>
    <t>+</t>
  </si>
  <si>
    <t>漢堡麵包-另計*7元</t>
  </si>
  <si>
    <t>個</t>
  </si>
  <si>
    <t>皮蛋</t>
  </si>
  <si>
    <t>漢</t>
  </si>
  <si>
    <t>鹹蛋</t>
  </si>
  <si>
    <t>高麗菜絲</t>
  </si>
  <si>
    <t>堡</t>
  </si>
  <si>
    <t>無骨香雞排</t>
  </si>
  <si>
    <t>片</t>
  </si>
  <si>
    <t>鮮香菇絲</t>
  </si>
  <si>
    <t>紅k絲</t>
  </si>
  <si>
    <t>大</t>
  </si>
  <si>
    <t>番茄醬包</t>
  </si>
  <si>
    <t>小包</t>
  </si>
  <si>
    <t>絞肉　</t>
  </si>
  <si>
    <t>餐</t>
  </si>
  <si>
    <t>白米飯</t>
  </si>
  <si>
    <t>清蒸魚片</t>
  </si>
  <si>
    <t>黑胡椒豬柳</t>
  </si>
  <si>
    <t>蒜香青菜</t>
  </si>
  <si>
    <t>蘿蔔排骨湯</t>
  </si>
  <si>
    <t>旗魚片</t>
  </si>
  <si>
    <t>肉絲</t>
  </si>
  <si>
    <t>鵝白菜段</t>
  </si>
  <si>
    <t>白蘿蔔大丁</t>
  </si>
  <si>
    <t>洋蔥絲</t>
  </si>
  <si>
    <t>中排骨</t>
  </si>
  <si>
    <t>紅K絲</t>
  </si>
  <si>
    <t>芹菜去葉</t>
  </si>
  <si>
    <t>白豆鼓</t>
  </si>
  <si>
    <t>小罐</t>
  </si>
  <si>
    <t>木耳絲</t>
  </si>
  <si>
    <t>黑胡椒粒</t>
  </si>
  <si>
    <t>花瓜肉燥</t>
  </si>
  <si>
    <t>紅蘿蔔絲炒蛋</t>
  </si>
  <si>
    <t>炒高麗菜</t>
  </si>
  <si>
    <t>金菇三絲湯</t>
  </si>
  <si>
    <t>紅蘿蔔絲</t>
  </si>
  <si>
    <t>高麗菜片</t>
  </si>
  <si>
    <t>金針菇</t>
  </si>
  <si>
    <t>蛋</t>
  </si>
  <si>
    <t>豆干小丁</t>
  </si>
  <si>
    <t>蔥珠共</t>
  </si>
  <si>
    <t>鮮筍絲</t>
  </si>
  <si>
    <t>絞瓜　</t>
  </si>
  <si>
    <t>每人平均</t>
  </si>
  <si>
    <t xml:space="preserve"> </t>
  </si>
  <si>
    <t>校  長：</t>
  </si>
  <si>
    <t>午餐執秘:</t>
  </si>
  <si>
    <t>冠南.嘉全</t>
  </si>
  <si>
    <t>京醬肉絲</t>
  </si>
  <si>
    <t>客家小炒</t>
  </si>
  <si>
    <t>紫菜蛋花湯</t>
  </si>
  <si>
    <t>豬肉絲</t>
  </si>
  <si>
    <t>芹菜段</t>
  </si>
  <si>
    <t>紫菜</t>
  </si>
  <si>
    <t>豆芽菜</t>
  </si>
  <si>
    <t>小魚乾</t>
  </si>
  <si>
    <t>蔥朱</t>
  </si>
  <si>
    <t>甜麵醬</t>
  </si>
  <si>
    <t>豆干片</t>
  </si>
  <si>
    <t>咖哩雞丁</t>
  </si>
  <si>
    <t>三絲芙蓉</t>
  </si>
  <si>
    <t>關東煮</t>
  </si>
  <si>
    <t>白蘿蔔丁</t>
  </si>
  <si>
    <t>馬鈴薯大丁</t>
  </si>
  <si>
    <t>海帶絲</t>
  </si>
  <si>
    <t>貢丸片</t>
  </si>
  <si>
    <t>洋蔥大丁</t>
  </si>
  <si>
    <t>紅k片</t>
  </si>
  <si>
    <t>米血切</t>
  </si>
  <si>
    <t>油豆腐</t>
  </si>
  <si>
    <t>咖哩粉</t>
  </si>
  <si>
    <t>盒</t>
  </si>
  <si>
    <t>芹菜珠</t>
  </si>
  <si>
    <t>海鮮拉麵</t>
  </si>
  <si>
    <t>滷蛋</t>
  </si>
  <si>
    <t>熟烏龍麵-另計</t>
  </si>
  <si>
    <t>甜不辣條</t>
  </si>
  <si>
    <t>粒</t>
  </si>
  <si>
    <t>海</t>
  </si>
  <si>
    <t>蟹味棒</t>
  </si>
  <si>
    <t>鮮香菇片</t>
  </si>
  <si>
    <t>滷包</t>
  </si>
  <si>
    <t>鮮</t>
  </si>
  <si>
    <t>虱目小魚丸</t>
  </si>
  <si>
    <t>拉</t>
  </si>
  <si>
    <t>請滷蛋要再魯煮過！</t>
  </si>
  <si>
    <t>麵</t>
  </si>
  <si>
    <t>古都肉燥</t>
  </si>
  <si>
    <t>塔香海茸</t>
  </si>
  <si>
    <t>鮮炒青菜</t>
  </si>
  <si>
    <t>酸菜筍片湯</t>
  </si>
  <si>
    <t>絞肉</t>
  </si>
  <si>
    <t>海茸切</t>
  </si>
  <si>
    <t>鮮筍片</t>
  </si>
  <si>
    <t>鳥蛋</t>
  </si>
  <si>
    <t>九層塔　</t>
  </si>
  <si>
    <t>薑絲　</t>
  </si>
  <si>
    <t>薑母片</t>
  </si>
  <si>
    <t>酸菜心絲</t>
  </si>
  <si>
    <t>油蔥酥</t>
  </si>
  <si>
    <t>花生麵筋</t>
  </si>
  <si>
    <t>梅乾桂筍絲</t>
  </si>
  <si>
    <t>炒青江菜</t>
  </si>
  <si>
    <t>酸辣湯</t>
  </si>
  <si>
    <t>梅乾菜絲</t>
  </si>
  <si>
    <t>青江菜段</t>
  </si>
  <si>
    <t>筍絲</t>
  </si>
  <si>
    <t>乾麵筋</t>
  </si>
  <si>
    <t>桂竹筍絲　</t>
  </si>
  <si>
    <t>熟花生</t>
  </si>
  <si>
    <t>薑母片　</t>
  </si>
  <si>
    <t>碎花瓜</t>
  </si>
  <si>
    <t>豆腐</t>
  </si>
  <si>
    <t>白k小丁</t>
  </si>
  <si>
    <r>
      <t>嘉義縣</t>
    </r>
    <r>
      <rPr>
        <u val="double"/>
        <sz val="24"/>
        <rFont val="新細明體"/>
        <family val="1"/>
      </rPr>
      <t xml:space="preserve">     龍崗    國小 </t>
    </r>
    <r>
      <rPr>
        <sz val="24"/>
        <rFont val="新細明體"/>
        <family val="1"/>
      </rPr>
      <t xml:space="preserve">  105學年度午餐營養設計表</t>
    </r>
  </si>
  <si>
    <t>青蔥段共</t>
  </si>
  <si>
    <t>營養分析表</t>
  </si>
  <si>
    <t>熱量:</t>
  </si>
  <si>
    <t>卡</t>
  </si>
  <si>
    <t>份數/EX</t>
  </si>
  <si>
    <t>營養基準建議</t>
  </si>
  <si>
    <t>蛋白質</t>
  </si>
  <si>
    <t>g</t>
  </si>
  <si>
    <t>主食</t>
  </si>
  <si>
    <t>3.5-4.5</t>
  </si>
  <si>
    <t>脂肪</t>
  </si>
  <si>
    <t>肉魚豆蛋</t>
  </si>
  <si>
    <t>糖類</t>
  </si>
  <si>
    <t>油脂</t>
  </si>
  <si>
    <t>2.5-3</t>
  </si>
  <si>
    <t>蔬菜</t>
  </si>
  <si>
    <t>1-1.5</t>
  </si>
  <si>
    <t>水果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</si>
</sst>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0&quot;K&quot;"/>
    <numFmt numFmtId="214" formatCode="0.0&quot;K&quot;"/>
    <numFmt numFmtId="215" formatCode="0&quot;克&quot;"/>
    <numFmt numFmtId="216" formatCode="0&quot;%&quot;"/>
    <numFmt numFmtId="217" formatCode="0;_쐀"/>
    <numFmt numFmtId="218" formatCode="0;_�"/>
    <numFmt numFmtId="219" formatCode="0.0;_�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u val="double"/>
      <sz val="24"/>
      <name val="新細明體"/>
      <family val="1"/>
    </font>
    <font>
      <sz val="24"/>
      <name val="新細明體"/>
      <family val="1"/>
    </font>
    <font>
      <sz val="9"/>
      <name val="細明體"/>
      <family val="3"/>
    </font>
    <font>
      <u val="single"/>
      <sz val="24"/>
      <name val="新細明體"/>
      <family val="1"/>
    </font>
    <font>
      <u val="single"/>
      <sz val="24"/>
      <color indexed="10"/>
      <name val="新細明體"/>
      <family val="1"/>
    </font>
    <font>
      <sz val="24"/>
      <color indexed="10"/>
      <name val="新細明體"/>
      <family val="1"/>
    </font>
    <font>
      <sz val="22"/>
      <color indexed="8"/>
      <name val="新細明體"/>
      <family val="1"/>
    </font>
    <font>
      <sz val="22"/>
      <color indexed="12"/>
      <name val="新細明體"/>
      <family val="1"/>
    </font>
    <font>
      <sz val="24"/>
      <color indexed="9"/>
      <name val="新細明體"/>
      <family val="1"/>
    </font>
    <font>
      <sz val="16"/>
      <color indexed="9"/>
      <name val="新細明體"/>
      <family val="1"/>
    </font>
    <font>
      <sz val="24"/>
      <color indexed="12"/>
      <name val="新細明體"/>
      <family val="1"/>
    </font>
    <font>
      <sz val="16"/>
      <color indexed="12"/>
      <name val="新細明體"/>
      <family val="1"/>
    </font>
    <font>
      <sz val="18"/>
      <color indexed="8"/>
      <name val="新細明體"/>
      <family val="1"/>
    </font>
    <font>
      <sz val="24"/>
      <color indexed="8"/>
      <name val="新細明體"/>
      <family val="1"/>
    </font>
    <font>
      <b/>
      <sz val="9"/>
      <name val="新細明體"/>
      <family val="1"/>
    </font>
    <font>
      <sz val="16"/>
      <name val="新細明體"/>
      <family val="1"/>
    </font>
    <font>
      <sz val="16"/>
      <color indexed="8"/>
      <name val="新細明體"/>
      <family val="1"/>
    </font>
    <font>
      <b/>
      <sz val="8"/>
      <name val="新細明體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35" applyFont="1" applyAlignment="1">
      <alignment shrinkToFit="1"/>
      <protection/>
    </xf>
    <xf numFmtId="0" fontId="22" fillId="0" borderId="0" xfId="35" applyFont="1" applyBorder="1" applyAlignment="1">
      <alignment horizontal="center" shrinkToFit="1"/>
      <protection/>
    </xf>
    <xf numFmtId="0" fontId="24" fillId="0" borderId="0" xfId="35" applyFont="1" applyBorder="1" applyAlignment="1">
      <alignment horizontal="left" shrinkToFit="1"/>
      <protection/>
    </xf>
    <xf numFmtId="195" fontId="25" fillId="0" borderId="0" xfId="35" applyNumberFormat="1" applyFont="1" applyBorder="1" applyAlignment="1">
      <alignment horizontal="left" shrinkToFit="1"/>
      <protection/>
    </xf>
    <xf numFmtId="186" fontId="25" fillId="0" borderId="0" xfId="35" applyNumberFormat="1" applyFont="1" applyBorder="1" applyAlignment="1">
      <alignment horizontal="center" shrinkToFit="1"/>
      <protection/>
    </xf>
    <xf numFmtId="0" fontId="22" fillId="0" borderId="0" xfId="35" applyFont="1" applyBorder="1" applyAlignment="1">
      <alignment shrinkToFit="1"/>
      <protection/>
    </xf>
    <xf numFmtId="0" fontId="26" fillId="0" borderId="0" xfId="35" applyFont="1" applyBorder="1" applyAlignment="1">
      <alignment shrinkToFit="1"/>
      <protection/>
    </xf>
    <xf numFmtId="0" fontId="22" fillId="0" borderId="0" xfId="35" applyFont="1" applyAlignment="1">
      <alignment horizontal="center" shrinkToFit="1"/>
      <protection/>
    </xf>
    <xf numFmtId="0" fontId="27" fillId="0" borderId="0" xfId="35" applyFont="1" applyBorder="1" applyAlignment="1">
      <alignment shrinkToFit="1"/>
      <protection/>
    </xf>
    <xf numFmtId="0" fontId="22" fillId="0" borderId="0" xfId="35" applyFont="1" applyAlignment="1">
      <alignment shrinkToFit="1"/>
      <protection/>
    </xf>
    <xf numFmtId="0" fontId="22" fillId="0" borderId="10" xfId="35" applyFont="1" applyBorder="1" applyAlignment="1">
      <alignment horizontal="center" vertical="center" shrinkToFit="1"/>
      <protection/>
    </xf>
    <xf numFmtId="0" fontId="22" fillId="0" borderId="10" xfId="35" applyFont="1" applyBorder="1" applyAlignment="1">
      <alignment vertical="center" shrinkToFit="1"/>
      <protection/>
    </xf>
    <xf numFmtId="186" fontId="26" fillId="0" borderId="10" xfId="35" applyNumberFormat="1" applyFont="1" applyBorder="1" applyAlignment="1">
      <alignment horizontal="center" vertical="center" shrinkToFit="1"/>
      <protection/>
    </xf>
    <xf numFmtId="0" fontId="26" fillId="0" borderId="10" xfId="35" applyFont="1" applyBorder="1" applyAlignment="1">
      <alignment horizontal="center" vertical="center" shrinkToFit="1"/>
      <protection/>
    </xf>
    <xf numFmtId="0" fontId="22" fillId="0" borderId="11" xfId="35" applyFont="1" applyBorder="1" applyAlignment="1">
      <alignment horizontal="center" vertical="center" shrinkToFit="1"/>
      <protection/>
    </xf>
    <xf numFmtId="0" fontId="22" fillId="0" borderId="12" xfId="35" applyFont="1" applyBorder="1" applyAlignment="1">
      <alignment vertical="center" shrinkToFit="1"/>
      <protection/>
    </xf>
    <xf numFmtId="0" fontId="22" fillId="0" borderId="10" xfId="35" applyFont="1" applyBorder="1" applyAlignment="1">
      <alignment horizontal="center" shrinkToFit="1"/>
      <protection/>
    </xf>
    <xf numFmtId="0" fontId="22" fillId="0" borderId="13" xfId="35" applyFont="1" applyBorder="1" applyAlignment="1">
      <alignment horizontal="center" shrinkToFit="1"/>
      <protection/>
    </xf>
    <xf numFmtId="0" fontId="29" fillId="0" borderId="13" xfId="35" applyFont="1" applyBorder="1" applyAlignment="1">
      <alignment horizontal="center" shrinkToFit="1"/>
      <protection/>
    </xf>
    <xf numFmtId="0" fontId="29" fillId="0" borderId="14" xfId="35" applyFont="1" applyBorder="1" applyAlignment="1">
      <alignment horizontal="center" shrinkToFit="1"/>
      <protection/>
    </xf>
    <xf numFmtId="0" fontId="30" fillId="0" borderId="11" xfId="0" applyNumberFormat="1" applyFont="1" applyFill="1" applyBorder="1" applyAlignment="1">
      <alignment horizontal="left" vertical="center" shrinkToFit="1"/>
    </xf>
    <xf numFmtId="1" fontId="30" fillId="0" borderId="15" xfId="0" applyNumberFormat="1" applyFont="1" applyFill="1" applyBorder="1" applyAlignment="1">
      <alignment horizontal="left" vertical="center" shrinkToFit="1"/>
    </xf>
    <xf numFmtId="0" fontId="30" fillId="0" borderId="12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179" fontId="22" fillId="0" borderId="13" xfId="35" applyNumberFormat="1" applyFont="1" applyBorder="1" applyAlignment="1">
      <alignment horizontal="center" shrinkToFit="1"/>
      <protection/>
    </xf>
    <xf numFmtId="179" fontId="29" fillId="0" borderId="13" xfId="35" applyNumberFormat="1" applyFont="1" applyBorder="1" applyAlignment="1">
      <alignment horizontal="center" shrinkToFit="1"/>
      <protection/>
    </xf>
    <xf numFmtId="0" fontId="29" fillId="0" borderId="16" xfId="35" applyFont="1" applyBorder="1" applyAlignment="1">
      <alignment vertical="center" shrinkToFit="1"/>
      <protection/>
    </xf>
    <xf numFmtId="0" fontId="29" fillId="0" borderId="17" xfId="35" applyFont="1" applyBorder="1" applyAlignment="1">
      <alignment horizontal="center" vertical="center" shrinkToFit="1"/>
      <protection/>
    </xf>
    <xf numFmtId="195" fontId="29" fillId="0" borderId="0" xfId="35" applyNumberFormat="1" applyFont="1" applyBorder="1" applyAlignment="1">
      <alignment horizontal="center" vertical="center" shrinkToFit="1"/>
      <protection/>
    </xf>
    <xf numFmtId="186" fontId="29" fillId="0" borderId="17" xfId="35" applyNumberFormat="1" applyFont="1" applyBorder="1" applyAlignment="1">
      <alignment horizontal="center" vertical="center" shrinkToFit="1"/>
      <protection/>
    </xf>
    <xf numFmtId="0" fontId="29" fillId="0" borderId="18" xfId="35" applyFont="1" applyBorder="1" applyAlignment="1">
      <alignment horizontal="center" vertical="center" shrinkToFit="1"/>
      <protection/>
    </xf>
    <xf numFmtId="0" fontId="29" fillId="0" borderId="17" xfId="35" applyFont="1" applyBorder="1" applyAlignment="1">
      <alignment vertical="center" shrinkToFit="1"/>
      <protection/>
    </xf>
    <xf numFmtId="0" fontId="29" fillId="0" borderId="19" xfId="35" applyFont="1" applyBorder="1" applyAlignment="1">
      <alignment horizontal="center" vertical="center" shrinkToFit="1"/>
      <protection/>
    </xf>
    <xf numFmtId="0" fontId="29" fillId="0" borderId="13" xfId="35" applyFont="1" applyBorder="1" applyAlignment="1">
      <alignment vertical="center" shrinkToFit="1"/>
      <protection/>
    </xf>
    <xf numFmtId="0" fontId="29" fillId="0" borderId="0" xfId="35" applyFont="1" applyBorder="1" applyAlignment="1">
      <alignment horizontal="center" vertical="center" shrinkToFit="1"/>
      <protection/>
    </xf>
    <xf numFmtId="186" fontId="29" fillId="0" borderId="17" xfId="35" applyNumberFormat="1" applyFont="1" applyBorder="1" applyAlignment="1">
      <alignment vertical="center" shrinkToFit="1"/>
      <protection/>
    </xf>
    <xf numFmtId="0" fontId="29" fillId="0" borderId="0" xfId="35" applyFont="1" applyBorder="1" applyAlignment="1">
      <alignment horizontal="left" vertical="center" shrinkToFit="1"/>
      <protection/>
    </xf>
    <xf numFmtId="0" fontId="29" fillId="0" borderId="0" xfId="35" applyFont="1" applyBorder="1" applyAlignment="1">
      <alignment vertical="center" shrinkToFit="1"/>
      <protection/>
    </xf>
    <xf numFmtId="0" fontId="29" fillId="0" borderId="20" xfId="35" applyFont="1" applyBorder="1" applyAlignment="1">
      <alignment horizontal="center" shrinkToFit="1"/>
      <protection/>
    </xf>
    <xf numFmtId="0" fontId="30" fillId="0" borderId="16" xfId="0" applyFont="1" applyFill="1" applyBorder="1" applyAlignment="1">
      <alignment horizontal="left" vertical="center" shrinkToFit="1"/>
    </xf>
    <xf numFmtId="0" fontId="30" fillId="0" borderId="17" xfId="0" applyNumberFormat="1" applyFont="1" applyFill="1" applyBorder="1" applyAlignment="1">
      <alignment horizontal="left" vertical="center" shrinkToFit="1"/>
    </xf>
    <xf numFmtId="0" fontId="30" fillId="0" borderId="18" xfId="0" applyNumberFormat="1" applyFont="1" applyFill="1" applyBorder="1" applyAlignment="1">
      <alignment horizontal="center" vertical="center" shrinkToFit="1"/>
    </xf>
    <xf numFmtId="0" fontId="30" fillId="0" borderId="16" xfId="0" applyNumberFormat="1" applyFont="1" applyFill="1" applyBorder="1" applyAlignment="1">
      <alignment horizontal="center" vertical="center" shrinkToFit="1"/>
    </xf>
    <xf numFmtId="0" fontId="30" fillId="0" borderId="20" xfId="0" applyNumberFormat="1" applyFont="1" applyFill="1" applyBorder="1" applyAlignment="1">
      <alignment horizontal="center" vertical="center" shrinkToFit="1"/>
    </xf>
    <xf numFmtId="183" fontId="22" fillId="0" borderId="13" xfId="35" applyNumberFormat="1" applyFont="1" applyBorder="1" applyAlignment="1">
      <alignment horizontal="center" shrinkToFit="1"/>
      <protection/>
    </xf>
    <xf numFmtId="183" fontId="29" fillId="0" borderId="13" xfId="35" applyNumberFormat="1" applyFont="1" applyBorder="1" applyAlignment="1">
      <alignment horizontal="center" shrinkToFit="1"/>
      <protection/>
    </xf>
    <xf numFmtId="186" fontId="29" fillId="0" borderId="0" xfId="35" applyNumberFormat="1" applyFont="1" applyBorder="1" applyAlignment="1">
      <alignment horizontal="center" vertical="center" shrinkToFit="1"/>
      <protection/>
    </xf>
    <xf numFmtId="186" fontId="29" fillId="0" borderId="0" xfId="35" applyNumberFormat="1" applyFont="1" applyBorder="1" applyAlignment="1">
      <alignment vertical="center" shrinkToFit="1"/>
      <protection/>
    </xf>
    <xf numFmtId="0" fontId="30" fillId="0" borderId="13" xfId="0" applyNumberFormat="1" applyFont="1" applyFill="1" applyBorder="1" applyAlignment="1">
      <alignment horizontal="left" vertical="center" shrinkToFit="1"/>
    </xf>
    <xf numFmtId="0" fontId="30" fillId="0" borderId="0" xfId="0" applyNumberFormat="1" applyFont="1" applyFill="1" applyBorder="1" applyAlignment="1">
      <alignment horizontal="left" vertical="center" shrinkToFit="1"/>
    </xf>
    <xf numFmtId="0" fontId="30" fillId="0" borderId="19" xfId="0" applyNumberFormat="1" applyFont="1" applyFill="1" applyBorder="1" applyAlignment="1">
      <alignment horizontal="center" vertical="center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0" fontId="29" fillId="0" borderId="21" xfId="35" applyFont="1" applyBorder="1" applyAlignment="1">
      <alignment vertical="center" shrinkToFit="1"/>
      <protection/>
    </xf>
    <xf numFmtId="0" fontId="29" fillId="0" borderId="22" xfId="35" applyFont="1" applyBorder="1" applyAlignment="1">
      <alignment horizontal="center" vertical="center" shrinkToFit="1"/>
      <protection/>
    </xf>
    <xf numFmtId="0" fontId="29" fillId="0" borderId="23" xfId="35" applyFont="1" applyBorder="1" applyAlignment="1">
      <alignment horizontal="center" vertical="center" shrinkToFit="1"/>
      <protection/>
    </xf>
    <xf numFmtId="0" fontId="29" fillId="0" borderId="22" xfId="35" applyFont="1" applyBorder="1" applyAlignment="1">
      <alignment vertical="center" shrinkToFit="1"/>
      <protection/>
    </xf>
    <xf numFmtId="0" fontId="22" fillId="0" borderId="16" xfId="35" applyFont="1" applyBorder="1" applyAlignment="1">
      <alignment horizontal="center" shrinkToFit="1"/>
      <protection/>
    </xf>
    <xf numFmtId="0" fontId="29" fillId="0" borderId="16" xfId="35" applyFont="1" applyBorder="1" applyAlignment="1">
      <alignment horizontal="center" shrinkToFit="1"/>
      <protection/>
    </xf>
    <xf numFmtId="0" fontId="30" fillId="0" borderId="21" xfId="0" applyNumberFormat="1" applyFont="1" applyFill="1" applyBorder="1" applyAlignment="1">
      <alignment horizontal="left" vertical="center" shrinkToFit="1"/>
    </xf>
    <xf numFmtId="1" fontId="30" fillId="0" borderId="22" xfId="0" applyNumberFormat="1" applyFont="1" applyFill="1" applyBorder="1" applyAlignment="1">
      <alignment horizontal="left" vertical="center" shrinkToFit="1"/>
    </xf>
    <xf numFmtId="0" fontId="30" fillId="0" borderId="23" xfId="0" applyNumberFormat="1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22" fillId="0" borderId="20" xfId="35" applyFont="1" applyBorder="1" applyAlignment="1">
      <alignment horizontal="center" shrinkToFit="1"/>
      <protection/>
    </xf>
    <xf numFmtId="0" fontId="32" fillId="0" borderId="11" xfId="0" applyNumberFormat="1" applyFont="1" applyFill="1" applyBorder="1" applyAlignment="1">
      <alignment horizontal="left" vertical="center" shrinkToFit="1"/>
    </xf>
    <xf numFmtId="1" fontId="32" fillId="0" borderId="15" xfId="0" applyNumberFormat="1" applyFont="1" applyFill="1" applyBorder="1" applyAlignment="1">
      <alignment horizontal="left" vertical="center" shrinkToFit="1"/>
    </xf>
    <xf numFmtId="0" fontId="32" fillId="0" borderId="12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2" fillId="3" borderId="16" xfId="35" applyFont="1" applyFill="1" applyBorder="1" applyAlignment="1">
      <alignment vertical="center" shrinkToFit="1"/>
      <protection/>
    </xf>
    <xf numFmtId="0" fontId="22" fillId="3" borderId="17" xfId="35" applyFont="1" applyFill="1" applyBorder="1" applyAlignment="1">
      <alignment horizontal="center" vertical="center" shrinkToFit="1"/>
      <protection/>
    </xf>
    <xf numFmtId="195" fontId="26" fillId="3" borderId="0" xfId="35" applyNumberFormat="1" applyFont="1" applyFill="1" applyBorder="1" applyAlignment="1">
      <alignment horizontal="center" vertical="center" shrinkToFit="1"/>
      <protection/>
    </xf>
    <xf numFmtId="186" fontId="26" fillId="3" borderId="17" xfId="35" applyNumberFormat="1" applyFont="1" applyFill="1" applyBorder="1" applyAlignment="1">
      <alignment horizontal="center" vertical="center" shrinkToFit="1"/>
      <protection/>
    </xf>
    <xf numFmtId="0" fontId="22" fillId="0" borderId="16" xfId="35" applyFont="1" applyBorder="1" applyAlignment="1">
      <alignment vertical="center" shrinkToFit="1"/>
      <protection/>
    </xf>
    <xf numFmtId="0" fontId="22" fillId="0" borderId="19" xfId="35" applyFont="1" applyBorder="1" applyAlignment="1">
      <alignment horizontal="center" vertical="center" shrinkToFit="1"/>
      <protection/>
    </xf>
    <xf numFmtId="0" fontId="22" fillId="24" borderId="16" xfId="35" applyFont="1" applyFill="1" applyBorder="1" applyAlignment="1">
      <alignment vertical="center" shrinkToFit="1"/>
      <protection/>
    </xf>
    <xf numFmtId="0" fontId="22" fillId="24" borderId="17" xfId="35" applyFont="1" applyFill="1" applyBorder="1" applyAlignment="1">
      <alignment horizontal="center" vertical="center" shrinkToFit="1"/>
      <protection/>
    </xf>
    <xf numFmtId="0" fontId="22" fillId="3" borderId="22" xfId="35" applyFont="1" applyFill="1" applyBorder="1" applyAlignment="1">
      <alignment horizontal="center" vertical="center" shrinkToFit="1"/>
      <protection/>
    </xf>
    <xf numFmtId="0" fontId="22" fillId="3" borderId="13" xfId="35" applyFont="1" applyFill="1" applyBorder="1" applyAlignment="1">
      <alignment horizontal="center" vertical="center" shrinkToFit="1"/>
      <protection/>
    </xf>
    <xf numFmtId="195" fontId="26" fillId="24" borderId="0" xfId="35" applyNumberFormat="1" applyFont="1" applyFill="1" applyBorder="1" applyAlignment="1">
      <alignment horizontal="center" vertical="center" shrinkToFit="1"/>
      <protection/>
    </xf>
    <xf numFmtId="186" fontId="26" fillId="24" borderId="17" xfId="35" applyNumberFormat="1" applyFont="1" applyFill="1" applyBorder="1" applyAlignment="1">
      <alignment vertical="center" shrinkToFit="1"/>
      <protection/>
    </xf>
    <xf numFmtId="0" fontId="22" fillId="24" borderId="17" xfId="35" applyFont="1" applyFill="1" applyBorder="1" applyAlignment="1">
      <alignment vertical="center" shrinkToFit="1"/>
      <protection/>
    </xf>
    <xf numFmtId="0" fontId="22" fillId="24" borderId="19" xfId="35" applyFont="1" applyFill="1" applyBorder="1" applyAlignment="1">
      <alignment horizontal="center" vertical="center" shrinkToFit="1"/>
      <protection/>
    </xf>
    <xf numFmtId="0" fontId="22" fillId="0" borderId="17" xfId="35" applyFont="1" applyBorder="1" applyAlignment="1">
      <alignment horizontal="center" vertical="center" shrinkToFit="1"/>
      <protection/>
    </xf>
    <xf numFmtId="195" fontId="26" fillId="0" borderId="0" xfId="35" applyNumberFormat="1" applyFont="1" applyBorder="1" applyAlignment="1">
      <alignment horizontal="center" vertical="center" shrinkToFit="1"/>
      <protection/>
    </xf>
    <xf numFmtId="186" fontId="26" fillId="0" borderId="17" xfId="35" applyNumberFormat="1" applyFont="1" applyBorder="1" applyAlignment="1">
      <alignment vertical="center" shrinkToFit="1"/>
      <protection/>
    </xf>
    <xf numFmtId="0" fontId="22" fillId="0" borderId="18" xfId="35" applyFont="1" applyBorder="1" applyAlignment="1">
      <alignment horizontal="center" vertical="center" shrinkToFit="1"/>
      <protection/>
    </xf>
    <xf numFmtId="0" fontId="22" fillId="0" borderId="17" xfId="35" applyFont="1" applyBorder="1" applyAlignment="1">
      <alignment vertical="center" shrinkToFit="1"/>
      <protection/>
    </xf>
    <xf numFmtId="0" fontId="22" fillId="0" borderId="0" xfId="35" applyFont="1" applyBorder="1" applyAlignment="1">
      <alignment horizontal="center" vertical="center" shrinkToFit="1"/>
      <protection/>
    </xf>
    <xf numFmtId="0" fontId="22" fillId="0" borderId="0" xfId="35" applyFont="1" applyBorder="1" applyAlignment="1">
      <alignment vertical="center" shrinkToFit="1"/>
      <protection/>
    </xf>
    <xf numFmtId="0" fontId="32" fillId="0" borderId="16" xfId="0" applyFont="1" applyFill="1" applyBorder="1" applyAlignment="1">
      <alignment horizontal="left" vertical="center" shrinkToFit="1"/>
    </xf>
    <xf numFmtId="0" fontId="32" fillId="0" borderId="17" xfId="0" applyNumberFormat="1" applyFont="1" applyFill="1" applyBorder="1" applyAlignment="1">
      <alignment horizontal="left" vertical="center" shrinkToFit="1"/>
    </xf>
    <xf numFmtId="0" fontId="32" fillId="0" borderId="18" xfId="0" applyNumberFormat="1" applyFont="1" applyFill="1" applyBorder="1" applyAlignment="1">
      <alignment horizontal="center" vertical="center" shrinkToFit="1"/>
    </xf>
    <xf numFmtId="0" fontId="32" fillId="0" borderId="16" xfId="0" applyNumberFormat="1" applyFont="1" applyFill="1" applyBorder="1" applyAlignment="1">
      <alignment horizontal="center" vertical="center" shrinkToFit="1"/>
    </xf>
    <xf numFmtId="0" fontId="32" fillId="0" borderId="20" xfId="0" applyNumberFormat="1" applyFont="1" applyFill="1" applyBorder="1" applyAlignment="1">
      <alignment horizontal="center" vertical="center" shrinkToFit="1"/>
    </xf>
    <xf numFmtId="0" fontId="22" fillId="0" borderId="13" xfId="35" applyFont="1" applyBorder="1" applyAlignment="1">
      <alignment vertical="center" shrinkToFit="1"/>
      <protection/>
    </xf>
    <xf numFmtId="186" fontId="26" fillId="0" borderId="0" xfId="35" applyNumberFormat="1" applyFont="1" applyBorder="1" applyAlignment="1">
      <alignment horizontal="center" vertical="center" shrinkToFit="1"/>
      <protection/>
    </xf>
    <xf numFmtId="186" fontId="26" fillId="0" borderId="0" xfId="35" applyNumberFormat="1" applyFont="1" applyBorder="1" applyAlignment="1">
      <alignment vertical="center" shrinkToFit="1"/>
      <protection/>
    </xf>
    <xf numFmtId="0" fontId="32" fillId="0" borderId="13" xfId="0" applyNumberFormat="1" applyFont="1" applyFill="1" applyBorder="1" applyAlignment="1">
      <alignment horizontal="left" vertical="center" shrinkToFit="1"/>
    </xf>
    <xf numFmtId="0" fontId="32" fillId="0" borderId="0" xfId="0" applyNumberFormat="1" applyFont="1" applyFill="1" applyBorder="1" applyAlignment="1">
      <alignment horizontal="left" vertical="center" shrinkToFit="1"/>
    </xf>
    <xf numFmtId="0" fontId="32" fillId="0" borderId="19" xfId="0" applyNumberFormat="1" applyFont="1" applyFill="1" applyBorder="1" applyAlignment="1">
      <alignment horizontal="center" vertical="center" shrinkToFit="1"/>
    </xf>
    <xf numFmtId="0" fontId="32" fillId="0" borderId="13" xfId="0" applyNumberFormat="1" applyFont="1" applyFill="1" applyBorder="1" applyAlignment="1">
      <alignment horizontal="center" vertical="center" shrinkToFit="1"/>
    </xf>
    <xf numFmtId="0" fontId="32" fillId="0" borderId="20" xfId="0" applyFont="1" applyFill="1" applyBorder="1" applyAlignment="1">
      <alignment horizontal="center" vertical="center" shrinkToFit="1"/>
    </xf>
    <xf numFmtId="1" fontId="32" fillId="0" borderId="0" xfId="0" applyNumberFormat="1" applyFont="1" applyFill="1" applyBorder="1" applyAlignment="1">
      <alignment horizontal="center" vertical="center" shrinkToFit="1"/>
    </xf>
    <xf numFmtId="0" fontId="22" fillId="0" borderId="21" xfId="35" applyFont="1" applyBorder="1" applyAlignment="1">
      <alignment vertical="center" shrinkToFit="1"/>
      <protection/>
    </xf>
    <xf numFmtId="0" fontId="22" fillId="0" borderId="22" xfId="35" applyFont="1" applyBorder="1" applyAlignment="1">
      <alignment vertical="center" shrinkToFit="1"/>
      <protection/>
    </xf>
    <xf numFmtId="0" fontId="22" fillId="0" borderId="23" xfId="35" applyFont="1" applyBorder="1" applyAlignment="1">
      <alignment vertical="center" shrinkToFit="1"/>
      <protection/>
    </xf>
    <xf numFmtId="0" fontId="22" fillId="0" borderId="22" xfId="35" applyFont="1" applyBorder="1" applyAlignment="1">
      <alignment horizontal="center" vertical="center" shrinkToFit="1"/>
      <protection/>
    </xf>
    <xf numFmtId="0" fontId="22" fillId="0" borderId="14" xfId="35" applyFont="1" applyBorder="1" applyAlignment="1">
      <alignment horizontal="center" shrinkToFit="1"/>
      <protection/>
    </xf>
    <xf numFmtId="0" fontId="22" fillId="0" borderId="0" xfId="35" applyFont="1" applyBorder="1" applyAlignment="1">
      <alignment horizontal="left" vertical="center" shrinkToFit="1"/>
      <protection/>
    </xf>
    <xf numFmtId="186" fontId="22" fillId="0" borderId="0" xfId="35" applyNumberFormat="1" applyFont="1" applyBorder="1" applyAlignment="1">
      <alignment horizontal="center" vertical="center" shrinkToFit="1"/>
      <protection/>
    </xf>
    <xf numFmtId="0" fontId="22" fillId="0" borderId="21" xfId="35" applyFont="1" applyBorder="1" applyAlignment="1">
      <alignment horizontal="center" shrinkToFit="1"/>
      <protection/>
    </xf>
    <xf numFmtId="0" fontId="22" fillId="0" borderId="23" xfId="35" applyFont="1" applyBorder="1" applyAlignment="1">
      <alignment horizontal="center" vertical="center" shrinkToFit="1"/>
      <protection/>
    </xf>
    <xf numFmtId="0" fontId="22" fillId="0" borderId="24" xfId="35" applyFont="1" applyBorder="1" applyAlignment="1">
      <alignment horizontal="center" shrinkToFit="1"/>
      <protection/>
    </xf>
    <xf numFmtId="179" fontId="22" fillId="0" borderId="20" xfId="35" applyNumberFormat="1" applyFont="1" applyBorder="1" applyAlignment="1">
      <alignment horizontal="center" shrinkToFit="1"/>
      <protection/>
    </xf>
    <xf numFmtId="183" fontId="22" fillId="0" borderId="20" xfId="35" applyNumberFormat="1" applyFont="1" applyBorder="1" applyAlignment="1">
      <alignment horizontal="center" shrinkToFit="1"/>
      <protection/>
    </xf>
    <xf numFmtId="0" fontId="32" fillId="24" borderId="13" xfId="0" applyNumberFormat="1" applyFont="1" applyFill="1" applyBorder="1" applyAlignment="1">
      <alignment horizontal="left" vertical="center" shrinkToFit="1"/>
    </xf>
    <xf numFmtId="0" fontId="22" fillId="25" borderId="20" xfId="35" applyFont="1" applyFill="1" applyBorder="1" applyAlignment="1">
      <alignment horizontal="center" shrinkToFit="1"/>
      <protection/>
    </xf>
    <xf numFmtId="186" fontId="26" fillId="0" borderId="22" xfId="35" applyNumberFormat="1" applyFont="1" applyBorder="1" applyAlignment="1">
      <alignment horizontal="center" vertical="center" shrinkToFit="1"/>
      <protection/>
    </xf>
    <xf numFmtId="186" fontId="26" fillId="0" borderId="22" xfId="35" applyNumberFormat="1" applyFont="1" applyBorder="1" applyAlignment="1">
      <alignment vertical="center" shrinkToFit="1"/>
      <protection/>
    </xf>
    <xf numFmtId="0" fontId="26" fillId="0" borderId="22" xfId="35" applyFont="1" applyBorder="1" applyAlignment="1">
      <alignment horizontal="center" vertical="center" shrinkToFit="1"/>
      <protection/>
    </xf>
    <xf numFmtId="0" fontId="22" fillId="25" borderId="24" xfId="35" applyFont="1" applyFill="1" applyBorder="1" applyAlignment="1">
      <alignment horizontal="center" shrinkToFit="1"/>
      <protection/>
    </xf>
    <xf numFmtId="0" fontId="32" fillId="24" borderId="21" xfId="0" applyNumberFormat="1" applyFont="1" applyFill="1" applyBorder="1" applyAlignment="1">
      <alignment horizontal="left" vertical="center" shrinkToFit="1"/>
    </xf>
    <xf numFmtId="1" fontId="32" fillId="0" borderId="22" xfId="0" applyNumberFormat="1" applyFont="1" applyFill="1" applyBorder="1" applyAlignment="1">
      <alignment horizontal="center" vertical="center" shrinkToFit="1"/>
    </xf>
    <xf numFmtId="0" fontId="32" fillId="0" borderId="23" xfId="0" applyNumberFormat="1" applyFont="1" applyFill="1" applyBorder="1" applyAlignment="1">
      <alignment horizontal="center" vertical="center" shrinkToFit="1"/>
    </xf>
    <xf numFmtId="0" fontId="32" fillId="0" borderId="21" xfId="0" applyNumberFormat="1" applyFont="1" applyFill="1" applyBorder="1" applyAlignment="1">
      <alignment horizontal="left" vertical="center" shrinkToFit="1"/>
    </xf>
    <xf numFmtId="0" fontId="32" fillId="0" borderId="24" xfId="0" applyFont="1" applyFill="1" applyBorder="1" applyAlignment="1">
      <alignment horizontal="center" vertical="center" shrinkToFit="1"/>
    </xf>
    <xf numFmtId="0" fontId="22" fillId="0" borderId="0" xfId="35" applyNumberFormat="1" applyFont="1" applyBorder="1" applyAlignment="1">
      <alignment shrinkToFit="1"/>
      <protection/>
    </xf>
    <xf numFmtId="186" fontId="26" fillId="0" borderId="0" xfId="35" applyNumberFormat="1" applyFont="1" applyBorder="1" applyAlignment="1">
      <alignment shrinkToFit="1"/>
      <protection/>
    </xf>
    <xf numFmtId="0" fontId="22" fillId="0" borderId="0" xfId="35" applyNumberFormat="1" applyFont="1" applyBorder="1" applyAlignment="1">
      <alignment horizontal="center" shrinkToFit="1"/>
      <protection/>
    </xf>
    <xf numFmtId="0" fontId="26" fillId="0" borderId="0" xfId="35" applyNumberFormat="1" applyFont="1" applyBorder="1" applyAlignment="1">
      <alignment shrinkToFit="1"/>
      <protection/>
    </xf>
    <xf numFmtId="0" fontId="26" fillId="0" borderId="0" xfId="35" applyFont="1" applyBorder="1" applyAlignment="1">
      <alignment horizontal="center" vertical="center" shrinkToFit="1"/>
      <protection/>
    </xf>
    <xf numFmtId="184" fontId="22" fillId="25" borderId="0" xfId="35" applyNumberFormat="1" applyFont="1" applyFill="1" applyBorder="1" applyAlignment="1">
      <alignment horizontal="center" shrinkToFit="1"/>
      <protection/>
    </xf>
    <xf numFmtId="0" fontId="33" fillId="24" borderId="0" xfId="0" applyFont="1" applyFill="1" applyAlignment="1">
      <alignment horizontal="center" vertical="center" shrinkToFit="1"/>
    </xf>
    <xf numFmtId="0" fontId="33" fillId="0" borderId="0" xfId="0" applyFont="1" applyFill="1" applyAlignment="1">
      <alignment vertical="center" shrinkToFit="1"/>
    </xf>
    <xf numFmtId="0" fontId="22" fillId="3" borderId="21" xfId="35" applyFont="1" applyFill="1" applyBorder="1" applyAlignment="1">
      <alignment horizontal="center" vertical="center" shrinkToFit="1"/>
      <protection/>
    </xf>
    <xf numFmtId="186" fontId="26" fillId="0" borderId="0" xfId="35" applyNumberFormat="1" applyFont="1" applyAlignment="1">
      <alignment shrinkToFit="1"/>
      <protection/>
    </xf>
    <xf numFmtId="0" fontId="26" fillId="0" borderId="0" xfId="35" applyFont="1" applyAlignment="1">
      <alignment horizontal="left" shrinkToFit="1"/>
      <protection/>
    </xf>
    <xf numFmtId="0" fontId="26" fillId="0" borderId="0" xfId="35" applyFont="1" applyAlignment="1">
      <alignment shrinkToFit="1"/>
      <protection/>
    </xf>
    <xf numFmtId="0" fontId="19" fillId="0" borderId="0" xfId="35" applyFont="1" applyAlignment="1">
      <alignment shrinkToFit="1"/>
      <protection/>
    </xf>
    <xf numFmtId="0" fontId="27" fillId="24" borderId="0" xfId="35" applyFont="1" applyFill="1" applyAlignment="1">
      <alignment shrinkToFit="1"/>
      <protection/>
    </xf>
    <xf numFmtId="186" fontId="19" fillId="0" borderId="0" xfId="35" applyNumberFormat="1" applyFont="1" applyAlignment="1">
      <alignment shrinkToFit="1"/>
      <protection/>
    </xf>
    <xf numFmtId="0" fontId="27" fillId="0" borderId="0" xfId="35" applyFont="1" applyAlignment="1">
      <alignment shrinkToFit="1"/>
      <protection/>
    </xf>
    <xf numFmtId="186" fontId="26" fillId="0" borderId="17" xfId="35" applyNumberFormat="1" applyFont="1" applyBorder="1" applyAlignment="1">
      <alignment horizontal="center" vertical="center" shrinkToFit="1"/>
      <protection/>
    </xf>
    <xf numFmtId="0" fontId="34" fillId="0" borderId="16" xfId="34" applyFont="1" applyFill="1" applyBorder="1" applyAlignment="1">
      <alignment horizontal="left" vertical="center" shrinkToFit="1"/>
      <protection/>
    </xf>
    <xf numFmtId="195" fontId="26" fillId="0" borderId="17" xfId="35" applyNumberFormat="1" applyFont="1" applyBorder="1" applyAlignment="1">
      <alignment horizontal="center" vertical="center" shrinkToFit="1"/>
      <protection/>
    </xf>
    <xf numFmtId="0" fontId="34" fillId="0" borderId="13" xfId="34" applyFont="1" applyFill="1" applyBorder="1" applyAlignment="1">
      <alignment horizontal="left" vertical="center" shrinkToFit="1"/>
      <protection/>
    </xf>
    <xf numFmtId="0" fontId="34" fillId="0" borderId="22" xfId="34" applyFont="1" applyFill="1" applyBorder="1" applyAlignment="1">
      <alignment horizontal="left" vertical="center" shrinkToFit="1"/>
      <protection/>
    </xf>
    <xf numFmtId="0" fontId="22" fillId="24" borderId="0" xfId="35" applyFont="1" applyFill="1" applyBorder="1" applyAlignment="1">
      <alignment vertical="center" shrinkToFit="1"/>
      <protection/>
    </xf>
    <xf numFmtId="0" fontId="22" fillId="0" borderId="19" xfId="35" applyFont="1" applyBorder="1" applyAlignment="1">
      <alignment vertical="center" shrinkToFit="1"/>
      <protection/>
    </xf>
    <xf numFmtId="195" fontId="26" fillId="0" borderId="22" xfId="35" applyNumberFormat="1" applyFont="1" applyBorder="1" applyAlignment="1">
      <alignment horizontal="center" vertical="center" shrinkToFit="1"/>
      <protection/>
    </xf>
    <xf numFmtId="0" fontId="22" fillId="0" borderId="17" xfId="35" applyFont="1" applyBorder="1" applyAlignment="1">
      <alignment horizontal="center" shrinkToFit="1"/>
      <protection/>
    </xf>
    <xf numFmtId="0" fontId="36" fillId="0" borderId="0" xfId="35" applyFont="1" applyAlignment="1">
      <alignment shrinkToFit="1"/>
      <protection/>
    </xf>
    <xf numFmtId="0" fontId="37" fillId="0" borderId="0" xfId="35" applyFont="1" applyBorder="1" applyAlignment="1">
      <alignment shrinkToFit="1"/>
      <protection/>
    </xf>
    <xf numFmtId="0" fontId="31" fillId="0" borderId="12" xfId="35" applyFont="1" applyBorder="1" applyAlignment="1">
      <alignment horizontal="center" vertical="center" shrinkToFit="1"/>
      <protection/>
    </xf>
    <xf numFmtId="0" fontId="32" fillId="0" borderId="16" xfId="0" applyNumberFormat="1" applyFont="1" applyFill="1" applyBorder="1" applyAlignment="1">
      <alignment horizontal="left" vertical="center" shrinkToFit="1"/>
    </xf>
    <xf numFmtId="1" fontId="32" fillId="0" borderId="17" xfId="0" applyNumberFormat="1" applyFont="1" applyFill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6" fillId="0" borderId="0" xfId="35" applyFont="1" applyBorder="1" applyAlignment="1">
      <alignment shrinkToFit="1"/>
      <protection/>
    </xf>
    <xf numFmtId="0" fontId="32" fillId="0" borderId="13" xfId="0" applyFont="1" applyFill="1" applyBorder="1" applyAlignment="1">
      <alignment horizontal="left" vertical="center" shrinkToFit="1"/>
    </xf>
    <xf numFmtId="0" fontId="37" fillId="24" borderId="0" xfId="0" applyFont="1" applyFill="1" applyAlignment="1">
      <alignment horizontal="center" vertical="center" shrinkToFit="1"/>
    </xf>
    <xf numFmtId="0" fontId="37" fillId="0" borderId="0" xfId="0" applyFont="1" applyFill="1" applyAlignment="1">
      <alignment vertical="center" shrinkToFit="1"/>
    </xf>
    <xf numFmtId="0" fontId="37" fillId="24" borderId="0" xfId="35" applyFont="1" applyFill="1" applyAlignment="1">
      <alignment shrinkToFit="1"/>
      <protection/>
    </xf>
    <xf numFmtId="0" fontId="37" fillId="0" borderId="0" xfId="35" applyFont="1" applyAlignment="1">
      <alignment shrinkToFit="1"/>
      <protection/>
    </xf>
    <xf numFmtId="0" fontId="22" fillId="0" borderId="0" xfId="35" applyFont="1" applyAlignment="1">
      <alignment horizontal="center" vertical="top" shrinkToFit="1"/>
      <protection/>
    </xf>
    <xf numFmtId="0" fontId="22" fillId="0" borderId="0" xfId="35" applyFont="1" applyBorder="1" applyAlignment="1">
      <alignment horizontal="center" shrinkToFit="1"/>
      <protection/>
    </xf>
    <xf numFmtId="0" fontId="29" fillId="0" borderId="10" xfId="35" applyFont="1" applyBorder="1" applyAlignment="1">
      <alignment horizontal="center" vertical="center" shrinkToFit="1"/>
      <protection/>
    </xf>
    <xf numFmtId="0" fontId="22" fillId="0" borderId="22" xfId="35" applyFont="1" applyBorder="1" applyAlignment="1">
      <alignment horizontal="center" shrinkToFit="1"/>
      <protection/>
    </xf>
    <xf numFmtId="0" fontId="26" fillId="0" borderId="22" xfId="35" applyFont="1" applyBorder="1" applyAlignment="1">
      <alignment horizontal="center" shrinkToFit="1"/>
      <protection/>
    </xf>
    <xf numFmtId="0" fontId="28" fillId="0" borderId="11" xfId="35" applyFont="1" applyBorder="1" applyAlignment="1">
      <alignment horizontal="center" vertical="center" shrinkToFit="1"/>
      <protection/>
    </xf>
    <xf numFmtId="0" fontId="28" fillId="0" borderId="15" xfId="35" applyFont="1" applyBorder="1" applyAlignment="1">
      <alignment horizontal="center" vertical="center" shrinkToFit="1"/>
      <protection/>
    </xf>
    <xf numFmtId="0" fontId="28" fillId="0" borderId="12" xfId="35" applyFont="1" applyBorder="1" applyAlignment="1">
      <alignment horizontal="center" vertical="center" shrinkToFit="1"/>
      <protection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9" fillId="0" borderId="11" xfId="35" applyFont="1" applyBorder="1" applyAlignment="1">
      <alignment horizontal="center" vertical="center" shrinkToFit="1"/>
      <protection/>
    </xf>
    <xf numFmtId="0" fontId="29" fillId="0" borderId="15" xfId="35" applyFont="1" applyBorder="1" applyAlignment="1">
      <alignment horizontal="center" vertical="center" shrinkToFit="1"/>
      <protection/>
    </xf>
    <xf numFmtId="0" fontId="29" fillId="0" borderId="12" xfId="35" applyFont="1" applyBorder="1" applyAlignment="1">
      <alignment horizontal="center" vertical="center" shrinkToFit="1"/>
      <protection/>
    </xf>
    <xf numFmtId="0" fontId="22" fillId="0" borderId="14" xfId="35" applyFont="1" applyBorder="1" applyAlignment="1">
      <alignment horizontal="center" vertical="center" textRotation="255" shrinkToFit="1"/>
      <protection/>
    </xf>
    <xf numFmtId="0" fontId="22" fillId="0" borderId="20" xfId="35" applyFont="1" applyBorder="1" applyAlignment="1">
      <alignment horizontal="center" vertical="center" textRotation="255" shrinkToFit="1"/>
      <protection/>
    </xf>
    <xf numFmtId="0" fontId="22" fillId="0" borderId="24" xfId="35" applyFont="1" applyBorder="1" applyAlignment="1">
      <alignment horizontal="center" vertical="center" textRotation="255" shrinkToFit="1"/>
      <protection/>
    </xf>
    <xf numFmtId="0" fontId="31" fillId="0" borderId="10" xfId="35" applyFont="1" applyBorder="1" applyAlignment="1">
      <alignment horizontal="center" vertical="center" shrinkToFit="1"/>
      <protection/>
    </xf>
    <xf numFmtId="0" fontId="31" fillId="0" borderId="11" xfId="35" applyFont="1" applyBorder="1" applyAlignment="1">
      <alignment horizontal="center" vertical="center" shrinkToFit="1"/>
      <protection/>
    </xf>
    <xf numFmtId="0" fontId="31" fillId="0" borderId="15" xfId="35" applyFont="1" applyBorder="1" applyAlignment="1">
      <alignment horizontal="center" vertical="center" shrinkToFit="1"/>
      <protection/>
    </xf>
    <xf numFmtId="0" fontId="22" fillId="3" borderId="0" xfId="35" applyFont="1" applyFill="1" applyBorder="1" applyAlignment="1">
      <alignment horizontal="center" vertical="center" shrinkToFit="1"/>
      <protection/>
    </xf>
    <xf numFmtId="0" fontId="22" fillId="0" borderId="0" xfId="35" applyFont="1" applyAlignment="1">
      <alignment horizontal="left" shrinkToFit="1"/>
      <protection/>
    </xf>
    <xf numFmtId="0" fontId="22" fillId="0" borderId="0" xfId="35" applyFont="1" applyAlignment="1">
      <alignment horizontal="center" shrinkToFit="1"/>
      <protection/>
    </xf>
    <xf numFmtId="0" fontId="22" fillId="26" borderId="13" xfId="35" applyFont="1" applyFill="1" applyBorder="1" applyAlignment="1">
      <alignment horizontal="center" vertical="center" shrinkToFit="1"/>
      <protection/>
    </xf>
    <xf numFmtId="0" fontId="22" fillId="26" borderId="0" xfId="35" applyFont="1" applyFill="1" applyBorder="1" applyAlignment="1">
      <alignment horizontal="center" vertical="center" shrinkToFit="1"/>
      <protection/>
    </xf>
    <xf numFmtId="0" fontId="22" fillId="26" borderId="19" xfId="35" applyFont="1" applyFill="1" applyBorder="1" applyAlignment="1">
      <alignment horizontal="center" vertical="center" shrinkToFit="1"/>
      <protection/>
    </xf>
    <xf numFmtId="0" fontId="22" fillId="26" borderId="21" xfId="35" applyFont="1" applyFill="1" applyBorder="1" applyAlignment="1">
      <alignment horizontal="center" vertical="center" shrinkToFit="1"/>
      <protection/>
    </xf>
    <xf numFmtId="0" fontId="22" fillId="26" borderId="22" xfId="35" applyFont="1" applyFill="1" applyBorder="1" applyAlignment="1">
      <alignment horizontal="center" vertical="center" shrinkToFit="1"/>
      <protection/>
    </xf>
    <xf numFmtId="0" fontId="22" fillId="26" borderId="23" xfId="35" applyFont="1" applyFill="1" applyBorder="1" applyAlignment="1">
      <alignment horizontal="center" vertical="center" shrinkToFit="1"/>
      <protection/>
    </xf>
    <xf numFmtId="0" fontId="32" fillId="0" borderId="14" xfId="0" applyFont="1" applyFill="1" applyBorder="1" applyAlignment="1">
      <alignment horizontal="center" vertical="center" shrinkToFit="1"/>
    </xf>
    <xf numFmtId="0" fontId="31" fillId="0" borderId="16" xfId="35" applyFont="1" applyBorder="1" applyAlignment="1">
      <alignment horizontal="center" vertical="center" shrinkToFit="1"/>
      <protection/>
    </xf>
    <xf numFmtId="0" fontId="31" fillId="0" borderId="17" xfId="35" applyFont="1" applyBorder="1" applyAlignment="1">
      <alignment horizontal="center" vertical="center" shrinkToFit="1"/>
      <protection/>
    </xf>
    <xf numFmtId="0" fontId="31" fillId="0" borderId="18" xfId="35" applyFont="1" applyBorder="1" applyAlignment="1">
      <alignment horizontal="center" vertical="center" shrinkToFit="1"/>
      <protection/>
    </xf>
    <xf numFmtId="0" fontId="31" fillId="0" borderId="14" xfId="35" applyFont="1" applyBorder="1" applyAlignment="1">
      <alignment horizontal="center" vertical="center" shrinkToFit="1"/>
      <protection/>
    </xf>
    <xf numFmtId="0" fontId="32" fillId="0" borderId="11" xfId="35" applyFont="1" applyBorder="1" applyAlignment="1">
      <alignment horizontal="center" vertical="center" shrinkToFit="1"/>
      <protection/>
    </xf>
    <xf numFmtId="0" fontId="32" fillId="0" borderId="15" xfId="35" applyFont="1" applyBorder="1" applyAlignment="1">
      <alignment horizontal="center" vertical="center" shrinkToFit="1"/>
      <protection/>
    </xf>
    <xf numFmtId="0" fontId="32" fillId="0" borderId="12" xfId="35" applyFont="1" applyBorder="1" applyAlignment="1">
      <alignment horizontal="center" vertical="center" shrinkToFit="1"/>
      <protection/>
    </xf>
    <xf numFmtId="0" fontId="22" fillId="24" borderId="13" xfId="35" applyFont="1" applyFill="1" applyBorder="1" applyAlignment="1">
      <alignment horizontal="center" vertical="center" shrinkToFit="1"/>
      <protection/>
    </xf>
    <xf numFmtId="0" fontId="22" fillId="24" borderId="0" xfId="35" applyFont="1" applyFill="1" applyBorder="1" applyAlignment="1">
      <alignment horizontal="center" vertical="center" shrinkToFi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正確東石布袋3.1-3.10菜單" xfId="34"/>
    <cellStyle name="一般_菜單格式範本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K41"/>
  <sheetViews>
    <sheetView tabSelected="1" view="pageBreakPreview" zoomScale="60" zoomScaleNormal="55" workbookViewId="0" topLeftCell="A17">
      <selection activeCell="J28" sqref="J28"/>
    </sheetView>
  </sheetViews>
  <sheetFormatPr defaultColWidth="9.00390625" defaultRowHeight="16.5"/>
  <cols>
    <col min="1" max="1" width="16.00390625" style="1" customWidth="1"/>
    <col min="2" max="2" width="6.875" style="1" customWidth="1"/>
    <col min="3" max="3" width="29.00390625" style="1" customWidth="1"/>
    <col min="4" max="4" width="10.625" style="1" hidden="1" customWidth="1"/>
    <col min="5" max="5" width="10.625" style="142" customWidth="1"/>
    <col min="6" max="6" width="10.625" style="142" hidden="1" customWidth="1"/>
    <col min="7" max="7" width="10.125" style="1" customWidth="1"/>
    <col min="8" max="8" width="9.00390625" style="1" hidden="1" customWidth="1"/>
    <col min="9" max="9" width="11.875" style="1" hidden="1" customWidth="1"/>
    <col min="10" max="10" width="31.875" style="1" customWidth="1"/>
    <col min="11" max="11" width="8.00390625" style="1" hidden="1" customWidth="1"/>
    <col min="12" max="12" width="9.00390625" style="140" customWidth="1"/>
    <col min="13" max="13" width="9.00390625" style="140" hidden="1" customWidth="1"/>
    <col min="14" max="14" width="9.00390625" style="1" customWidth="1"/>
    <col min="15" max="15" width="9.00390625" style="1" hidden="1" customWidth="1"/>
    <col min="16" max="16" width="11.875" style="1" hidden="1" customWidth="1"/>
    <col min="17" max="17" width="29.875" style="1" customWidth="1"/>
    <col min="18" max="18" width="9.00390625" style="1" hidden="1" customWidth="1"/>
    <col min="19" max="19" width="9.00390625" style="140" customWidth="1"/>
    <col min="20" max="20" width="9.00390625" style="140" hidden="1" customWidth="1"/>
    <col min="21" max="21" width="9.00390625" style="1" customWidth="1"/>
    <col min="22" max="22" width="9.00390625" style="1" hidden="1" customWidth="1"/>
    <col min="23" max="23" width="10.875" style="1" hidden="1" customWidth="1"/>
    <col min="24" max="24" width="29.75390625" style="1" customWidth="1"/>
    <col min="25" max="25" width="0" style="1" hidden="1" customWidth="1"/>
    <col min="26" max="26" width="9.00390625" style="140" customWidth="1"/>
    <col min="27" max="27" width="0" style="140" hidden="1" customWidth="1"/>
    <col min="28" max="28" width="9.00390625" style="1" customWidth="1"/>
    <col min="29" max="29" width="0" style="1" hidden="1" customWidth="1"/>
    <col min="30" max="30" width="15.625" style="1" hidden="1" customWidth="1"/>
    <col min="31" max="31" width="8.875" style="1" customWidth="1"/>
    <col min="32" max="32" width="7.625" style="143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37" width="7.75390625" style="1" customWidth="1"/>
    <col min="38" max="16384" width="9.00390625" style="1" customWidth="1"/>
  </cols>
  <sheetData>
    <row r="1" spans="1:33" ht="32.25">
      <c r="A1" s="165" t="s">
        <v>195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32.25">
      <c r="A2" s="166" t="s">
        <v>0</v>
      </c>
      <c r="B2" s="166"/>
      <c r="C2" s="166"/>
      <c r="D2" s="3">
        <v>100</v>
      </c>
      <c r="E2" s="4">
        <v>89</v>
      </c>
      <c r="F2" s="5">
        <f>E2/D2</f>
        <v>0.89</v>
      </c>
      <c r="H2" s="168" t="s">
        <v>1</v>
      </c>
      <c r="I2" s="168"/>
      <c r="J2" s="168"/>
      <c r="K2" s="6">
        <v>3</v>
      </c>
      <c r="L2" s="7"/>
      <c r="M2" s="169" t="s">
        <v>2</v>
      </c>
      <c r="N2" s="169"/>
      <c r="O2" s="169"/>
      <c r="P2" s="6">
        <v>1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70" t="s">
        <v>9</v>
      </c>
      <c r="AG3" s="171"/>
      <c r="AH3" s="171"/>
      <c r="AI3" s="171"/>
      <c r="AJ3" s="171"/>
      <c r="AK3" s="172"/>
    </row>
    <row r="4" spans="1:37" ht="27" customHeight="1">
      <c r="A4" s="18"/>
      <c r="B4" s="19"/>
      <c r="C4" s="167" t="s">
        <v>10</v>
      </c>
      <c r="D4" s="167"/>
      <c r="E4" s="167"/>
      <c r="F4" s="167"/>
      <c r="G4" s="167"/>
      <c r="H4" s="167"/>
      <c r="I4" s="167"/>
      <c r="J4" s="167" t="s">
        <v>11</v>
      </c>
      <c r="K4" s="167"/>
      <c r="L4" s="167"/>
      <c r="M4" s="167"/>
      <c r="N4" s="167"/>
      <c r="O4" s="167"/>
      <c r="P4" s="167"/>
      <c r="Q4" s="167" t="s">
        <v>12</v>
      </c>
      <c r="R4" s="167"/>
      <c r="S4" s="167"/>
      <c r="T4" s="167"/>
      <c r="U4" s="167"/>
      <c r="V4" s="167"/>
      <c r="W4" s="167"/>
      <c r="X4" s="167" t="s">
        <v>13</v>
      </c>
      <c r="Y4" s="167"/>
      <c r="Z4" s="167"/>
      <c r="AA4" s="167"/>
      <c r="AB4" s="167"/>
      <c r="AC4" s="167"/>
      <c r="AD4" s="167"/>
      <c r="AE4" s="20"/>
      <c r="AF4" s="21" t="s">
        <v>14</v>
      </c>
      <c r="AG4" s="22">
        <f>AJ5*68+AJ6*73+AJ7*45+AJ8*24+AJ9*60</f>
        <v>732.1999999999999</v>
      </c>
      <c r="AH4" s="23" t="s">
        <v>15</v>
      </c>
      <c r="AI4" s="173" t="s">
        <v>16</v>
      </c>
      <c r="AJ4" s="173"/>
      <c r="AK4" s="24" t="s">
        <v>17</v>
      </c>
    </row>
    <row r="5" spans="1:37" ht="27" customHeight="1">
      <c r="A5" s="25">
        <v>42793</v>
      </c>
      <c r="B5" s="26"/>
      <c r="C5" s="27" t="s">
        <v>18</v>
      </c>
      <c r="D5" s="28">
        <v>3</v>
      </c>
      <c r="E5" s="29">
        <f>F5*D5</f>
        <v>2.67</v>
      </c>
      <c r="F5" s="30">
        <f>F2</f>
        <v>0.89</v>
      </c>
      <c r="G5" s="31" t="s">
        <v>19</v>
      </c>
      <c r="H5" s="32"/>
      <c r="I5" s="33">
        <f aca="true" t="shared" si="0" ref="I5:I10">E5*H5</f>
        <v>0</v>
      </c>
      <c r="J5" s="34" t="s">
        <v>20</v>
      </c>
      <c r="K5" s="35">
        <v>6</v>
      </c>
      <c r="L5" s="29">
        <f aca="true" t="shared" si="1" ref="L5:L10">M5*K5</f>
        <v>5.34</v>
      </c>
      <c r="M5" s="36">
        <f>F2</f>
        <v>0.89</v>
      </c>
      <c r="N5" s="28" t="s">
        <v>19</v>
      </c>
      <c r="O5" s="32"/>
      <c r="P5" s="33">
        <f aca="true" t="shared" si="2" ref="P5:P10">L5*O5</f>
        <v>0</v>
      </c>
      <c r="Q5" s="27" t="s">
        <v>21</v>
      </c>
      <c r="R5" s="28">
        <v>8</v>
      </c>
      <c r="S5" s="29">
        <f>T5*R5</f>
        <v>7.12</v>
      </c>
      <c r="T5" s="36">
        <f>F2</f>
        <v>0.89</v>
      </c>
      <c r="U5" s="31" t="s">
        <v>19</v>
      </c>
      <c r="V5" s="32"/>
      <c r="W5" s="33">
        <f aca="true" t="shared" si="3" ref="W5:W10">S5*V5</f>
        <v>0</v>
      </c>
      <c r="X5" s="37" t="s">
        <v>22</v>
      </c>
      <c r="Y5" s="35">
        <v>1</v>
      </c>
      <c r="Z5" s="29">
        <f>AA5*Y5</f>
        <v>0.89</v>
      </c>
      <c r="AA5" s="36">
        <f>F2</f>
        <v>0.89</v>
      </c>
      <c r="AB5" s="35" t="s">
        <v>19</v>
      </c>
      <c r="AC5" s="38"/>
      <c r="AD5" s="33">
        <f aca="true" t="shared" si="4" ref="AD5:AD10">AC5*Z5</f>
        <v>0</v>
      </c>
      <c r="AE5" s="39"/>
      <c r="AF5" s="40" t="s">
        <v>23</v>
      </c>
      <c r="AG5" s="41">
        <f>AJ5*2+AJ8*1+AJ6*7</f>
        <v>30.799999999999997</v>
      </c>
      <c r="AH5" s="42" t="s">
        <v>24</v>
      </c>
      <c r="AI5" s="43" t="s">
        <v>25</v>
      </c>
      <c r="AJ5" s="42">
        <v>5</v>
      </c>
      <c r="AK5" s="44" t="s">
        <v>26</v>
      </c>
    </row>
    <row r="6" spans="1:37" ht="27" customHeight="1">
      <c r="A6" s="45">
        <v>40945</v>
      </c>
      <c r="B6" s="46" t="s">
        <v>27</v>
      </c>
      <c r="C6" s="34" t="s">
        <v>28</v>
      </c>
      <c r="D6" s="35">
        <v>4</v>
      </c>
      <c r="E6" s="29">
        <f>F6*D6</f>
        <v>3.56</v>
      </c>
      <c r="F6" s="47">
        <f>F2</f>
        <v>0.89</v>
      </c>
      <c r="G6" s="33" t="s">
        <v>19</v>
      </c>
      <c r="H6" s="38"/>
      <c r="I6" s="33">
        <f t="shared" si="0"/>
        <v>0</v>
      </c>
      <c r="J6" s="34" t="s">
        <v>29</v>
      </c>
      <c r="K6" s="35">
        <v>0.5</v>
      </c>
      <c r="L6" s="47">
        <f t="shared" si="1"/>
        <v>0.445</v>
      </c>
      <c r="M6" s="48">
        <f>F2</f>
        <v>0.89</v>
      </c>
      <c r="N6" s="35" t="s">
        <v>19</v>
      </c>
      <c r="O6" s="38"/>
      <c r="P6" s="33">
        <f t="shared" si="2"/>
        <v>0</v>
      </c>
      <c r="Q6" s="34" t="s">
        <v>30</v>
      </c>
      <c r="R6" s="35">
        <v>0.5</v>
      </c>
      <c r="S6" s="47">
        <f>T6*R6</f>
        <v>0.445</v>
      </c>
      <c r="T6" s="48">
        <f>F2</f>
        <v>0.89</v>
      </c>
      <c r="U6" s="33" t="s">
        <v>31</v>
      </c>
      <c r="V6" s="38"/>
      <c r="W6" s="33">
        <f t="shared" si="3"/>
        <v>0</v>
      </c>
      <c r="X6" s="37" t="s">
        <v>32</v>
      </c>
      <c r="Y6" s="35">
        <v>1</v>
      </c>
      <c r="Z6" s="29">
        <f>AA6*Y6</f>
        <v>0.89</v>
      </c>
      <c r="AA6" s="48">
        <f>F2</f>
        <v>0.89</v>
      </c>
      <c r="AB6" s="35" t="s">
        <v>19</v>
      </c>
      <c r="AC6" s="38"/>
      <c r="AD6" s="33">
        <f t="shared" si="4"/>
        <v>0</v>
      </c>
      <c r="AE6" s="39"/>
      <c r="AF6" s="49" t="s">
        <v>33</v>
      </c>
      <c r="AG6" s="50">
        <f>AJ6*5+AJ7*5</f>
        <v>25</v>
      </c>
      <c r="AH6" s="51" t="s">
        <v>24</v>
      </c>
      <c r="AI6" s="52" t="s">
        <v>34</v>
      </c>
      <c r="AJ6" s="51">
        <v>2.8</v>
      </c>
      <c r="AK6" s="44">
        <v>2</v>
      </c>
    </row>
    <row r="7" spans="1:37" ht="27" customHeight="1">
      <c r="A7" s="45"/>
      <c r="B7" s="46" t="s">
        <v>35</v>
      </c>
      <c r="C7" s="34" t="s">
        <v>36</v>
      </c>
      <c r="D7" s="35">
        <v>3</v>
      </c>
      <c r="E7" s="29">
        <f>F7*D7</f>
        <v>2.67</v>
      </c>
      <c r="F7" s="47">
        <f>F2</f>
        <v>0.89</v>
      </c>
      <c r="G7" s="33" t="s">
        <v>19</v>
      </c>
      <c r="H7" s="38"/>
      <c r="I7" s="33">
        <f t="shared" si="0"/>
        <v>0</v>
      </c>
      <c r="J7" s="34" t="s">
        <v>37</v>
      </c>
      <c r="K7" s="35">
        <v>1</v>
      </c>
      <c r="L7" s="29">
        <f t="shared" si="1"/>
        <v>0.89</v>
      </c>
      <c r="M7" s="48">
        <f>F2</f>
        <v>0.89</v>
      </c>
      <c r="N7" s="35" t="s">
        <v>19</v>
      </c>
      <c r="O7" s="38"/>
      <c r="P7" s="33">
        <f t="shared" si="2"/>
        <v>0</v>
      </c>
      <c r="Q7" s="34"/>
      <c r="R7" s="35"/>
      <c r="S7" s="47"/>
      <c r="T7" s="48"/>
      <c r="U7" s="33"/>
      <c r="V7" s="38"/>
      <c r="W7" s="33">
        <f t="shared" si="3"/>
        <v>0</v>
      </c>
      <c r="X7" s="37" t="s">
        <v>38</v>
      </c>
      <c r="Y7" s="35">
        <v>0.2</v>
      </c>
      <c r="Z7" s="47">
        <f>AA7*Y7</f>
        <v>0.17800000000000002</v>
      </c>
      <c r="AA7" s="48">
        <f>F2</f>
        <v>0.89</v>
      </c>
      <c r="AB7" s="35" t="s">
        <v>19</v>
      </c>
      <c r="AC7" s="38"/>
      <c r="AD7" s="33">
        <f t="shared" si="4"/>
        <v>0</v>
      </c>
      <c r="AE7" s="39"/>
      <c r="AF7" s="49" t="s">
        <v>39</v>
      </c>
      <c r="AG7" s="50">
        <f>AJ5*15+AJ8*5+AJ9*15</f>
        <v>96</v>
      </c>
      <c r="AH7" s="51" t="s">
        <v>24</v>
      </c>
      <c r="AI7" s="49" t="s">
        <v>40</v>
      </c>
      <c r="AJ7" s="51">
        <v>2.2</v>
      </c>
      <c r="AK7" s="53" t="s">
        <v>41</v>
      </c>
    </row>
    <row r="8" spans="1:37" ht="27" customHeight="1">
      <c r="A8" s="45"/>
      <c r="B8" s="46" t="s">
        <v>42</v>
      </c>
      <c r="C8" s="34" t="s">
        <v>43</v>
      </c>
      <c r="D8" s="35">
        <v>0.2</v>
      </c>
      <c r="E8" s="47">
        <f>F8*D8</f>
        <v>0.17800000000000002</v>
      </c>
      <c r="F8" s="47">
        <f>F2</f>
        <v>0.89</v>
      </c>
      <c r="G8" s="33" t="s">
        <v>44</v>
      </c>
      <c r="H8" s="38"/>
      <c r="I8" s="33">
        <f t="shared" si="0"/>
        <v>0</v>
      </c>
      <c r="J8" s="34" t="s">
        <v>45</v>
      </c>
      <c r="K8" s="35">
        <v>1</v>
      </c>
      <c r="L8" s="29">
        <f t="shared" si="1"/>
        <v>0.89</v>
      </c>
      <c r="M8" s="48">
        <f>F2</f>
        <v>0.89</v>
      </c>
      <c r="N8" s="35" t="s">
        <v>44</v>
      </c>
      <c r="O8" s="38"/>
      <c r="P8" s="33">
        <f t="shared" si="2"/>
        <v>0</v>
      </c>
      <c r="Q8" s="34"/>
      <c r="R8" s="35"/>
      <c r="S8" s="47"/>
      <c r="T8" s="48"/>
      <c r="U8" s="33"/>
      <c r="V8" s="38"/>
      <c r="W8" s="33">
        <f t="shared" si="3"/>
        <v>0</v>
      </c>
      <c r="X8" s="37" t="s">
        <v>46</v>
      </c>
      <c r="Y8" s="35">
        <v>1</v>
      </c>
      <c r="Z8" s="29">
        <f>AA8*Y8</f>
        <v>0.89</v>
      </c>
      <c r="AA8" s="48">
        <f>F2</f>
        <v>0.89</v>
      </c>
      <c r="AB8" s="35" t="s">
        <v>19</v>
      </c>
      <c r="AC8" s="38"/>
      <c r="AD8" s="33">
        <f t="shared" si="4"/>
        <v>0</v>
      </c>
      <c r="AE8" s="39"/>
      <c r="AF8" s="49"/>
      <c r="AG8" s="54"/>
      <c r="AH8" s="51"/>
      <c r="AI8" s="49" t="s">
        <v>47</v>
      </c>
      <c r="AJ8" s="51">
        <v>1.2</v>
      </c>
      <c r="AK8" s="44" t="s">
        <v>48</v>
      </c>
    </row>
    <row r="9" spans="1:37" ht="27" customHeight="1">
      <c r="A9" s="45"/>
      <c r="B9" s="46"/>
      <c r="C9" s="34"/>
      <c r="D9" s="35"/>
      <c r="E9" s="47"/>
      <c r="F9" s="47"/>
      <c r="G9" s="33"/>
      <c r="H9" s="38"/>
      <c r="I9" s="33">
        <f t="shared" si="0"/>
        <v>0</v>
      </c>
      <c r="J9" s="34" t="s">
        <v>49</v>
      </c>
      <c r="K9" s="35">
        <v>0.5</v>
      </c>
      <c r="L9" s="47">
        <f t="shared" si="1"/>
        <v>0.445</v>
      </c>
      <c r="M9" s="48">
        <f>F2</f>
        <v>0.89</v>
      </c>
      <c r="N9" s="35" t="s">
        <v>44</v>
      </c>
      <c r="O9" s="38"/>
      <c r="P9" s="33">
        <f t="shared" si="2"/>
        <v>0</v>
      </c>
      <c r="Q9" s="34"/>
      <c r="R9" s="35"/>
      <c r="S9" s="47"/>
      <c r="T9" s="48"/>
      <c r="U9" s="33"/>
      <c r="V9" s="38"/>
      <c r="W9" s="33">
        <f t="shared" si="3"/>
        <v>0</v>
      </c>
      <c r="X9" s="37"/>
      <c r="Y9" s="35"/>
      <c r="Z9" s="47"/>
      <c r="AA9" s="48"/>
      <c r="AB9" s="35"/>
      <c r="AC9" s="38"/>
      <c r="AD9" s="33">
        <f t="shared" si="4"/>
        <v>0</v>
      </c>
      <c r="AE9" s="39"/>
      <c r="AF9" s="49"/>
      <c r="AG9" s="54"/>
      <c r="AH9" s="51"/>
      <c r="AI9" s="49" t="s">
        <v>50</v>
      </c>
      <c r="AJ9" s="51">
        <v>1</v>
      </c>
      <c r="AK9" s="53">
        <v>1</v>
      </c>
    </row>
    <row r="10" spans="1:37" ht="27" customHeight="1">
      <c r="A10" s="18"/>
      <c r="B10" s="19"/>
      <c r="C10" s="55"/>
      <c r="D10" s="56"/>
      <c r="E10" s="47"/>
      <c r="F10" s="47"/>
      <c r="G10" s="57"/>
      <c r="H10" s="38"/>
      <c r="I10" s="33">
        <f t="shared" si="0"/>
        <v>0</v>
      </c>
      <c r="J10" s="55" t="s">
        <v>51</v>
      </c>
      <c r="K10" s="56">
        <v>0.2</v>
      </c>
      <c r="L10" s="47">
        <f t="shared" si="1"/>
        <v>0.17800000000000002</v>
      </c>
      <c r="M10" s="48">
        <f>F2</f>
        <v>0.89</v>
      </c>
      <c r="N10" s="56" t="s">
        <v>19</v>
      </c>
      <c r="O10" s="58"/>
      <c r="P10" s="33">
        <f t="shared" si="2"/>
        <v>0</v>
      </c>
      <c r="Q10" s="55"/>
      <c r="R10" s="56"/>
      <c r="S10" s="47"/>
      <c r="T10" s="48"/>
      <c r="U10" s="57"/>
      <c r="V10" s="38"/>
      <c r="W10" s="33">
        <f t="shared" si="3"/>
        <v>0</v>
      </c>
      <c r="X10" s="37"/>
      <c r="Y10" s="35"/>
      <c r="Z10" s="47"/>
      <c r="AA10" s="48"/>
      <c r="AB10" s="35"/>
      <c r="AC10" s="38"/>
      <c r="AD10" s="33">
        <f t="shared" si="4"/>
        <v>0</v>
      </c>
      <c r="AE10" s="39"/>
      <c r="AF10" s="49"/>
      <c r="AG10" s="54"/>
      <c r="AH10" s="51"/>
      <c r="AI10" s="49"/>
      <c r="AJ10" s="51"/>
      <c r="AK10" s="53"/>
    </row>
    <row r="11" spans="1:37" ht="27" customHeight="1">
      <c r="A11" s="59"/>
      <c r="B11" s="60"/>
      <c r="C11" s="167" t="s">
        <v>52</v>
      </c>
      <c r="D11" s="167"/>
      <c r="E11" s="167"/>
      <c r="F11" s="167"/>
      <c r="G11" s="167"/>
      <c r="H11" s="167"/>
      <c r="I11" s="167"/>
      <c r="J11" s="176" t="s">
        <v>53</v>
      </c>
      <c r="K11" s="177"/>
      <c r="L11" s="177"/>
      <c r="M11" s="177"/>
      <c r="N11" s="177"/>
      <c r="O11" s="177"/>
      <c r="P11" s="178"/>
      <c r="Q11" s="176" t="s">
        <v>54</v>
      </c>
      <c r="R11" s="177"/>
      <c r="S11" s="177"/>
      <c r="T11" s="177"/>
      <c r="U11" s="177"/>
      <c r="V11" s="177"/>
      <c r="W11" s="178"/>
      <c r="X11" s="167" t="s">
        <v>55</v>
      </c>
      <c r="Y11" s="167"/>
      <c r="Z11" s="167"/>
      <c r="AA11" s="167"/>
      <c r="AB11" s="167"/>
      <c r="AC11" s="167"/>
      <c r="AD11" s="167"/>
      <c r="AE11" s="20"/>
      <c r="AF11" s="21" t="s">
        <v>14</v>
      </c>
      <c r="AG11" s="22">
        <f>AJ12*68+AJ13*73+AJ14*45+AJ15*24+AJ16*60</f>
        <v>687.5999999999999</v>
      </c>
      <c r="AH11" s="23" t="s">
        <v>15</v>
      </c>
      <c r="AI11" s="173" t="s">
        <v>16</v>
      </c>
      <c r="AJ11" s="173"/>
      <c r="AK11" s="24" t="s">
        <v>17</v>
      </c>
    </row>
    <row r="12" spans="1:37" ht="27" customHeight="1">
      <c r="A12" s="18"/>
      <c r="B12" s="19"/>
      <c r="C12" s="27" t="s">
        <v>56</v>
      </c>
      <c r="D12" s="28">
        <v>9</v>
      </c>
      <c r="E12" s="29">
        <f>F12*D12</f>
        <v>8.01</v>
      </c>
      <c r="F12" s="30">
        <f>F2</f>
        <v>0.89</v>
      </c>
      <c r="G12" s="31" t="s">
        <v>57</v>
      </c>
      <c r="H12" s="38"/>
      <c r="I12" s="33">
        <f aca="true" t="shared" si="5" ref="I12:I17">E12*H12</f>
        <v>0</v>
      </c>
      <c r="J12" s="32" t="s">
        <v>58</v>
      </c>
      <c r="K12" s="28">
        <v>0.5</v>
      </c>
      <c r="L12" s="47">
        <f aca="true" t="shared" si="6" ref="L12:L17">M12*K12</f>
        <v>0.445</v>
      </c>
      <c r="M12" s="36">
        <f>F2</f>
        <v>0.89</v>
      </c>
      <c r="N12" s="28" t="s">
        <v>19</v>
      </c>
      <c r="O12" s="32"/>
      <c r="P12" s="33">
        <f aca="true" t="shared" si="7" ref="P12:P17">L12*O12</f>
        <v>0</v>
      </c>
      <c r="Q12" s="27" t="s">
        <v>59</v>
      </c>
      <c r="R12" s="28">
        <v>8</v>
      </c>
      <c r="S12" s="29">
        <f>T12*R12</f>
        <v>7.12</v>
      </c>
      <c r="T12" s="36">
        <f>F2</f>
        <v>0.89</v>
      </c>
      <c r="U12" s="31" t="s">
        <v>19</v>
      </c>
      <c r="V12" s="32"/>
      <c r="W12" s="33">
        <f aca="true" t="shared" si="8" ref="W12:W17">S12*V12</f>
        <v>0</v>
      </c>
      <c r="X12" s="37" t="s">
        <v>60</v>
      </c>
      <c r="Y12" s="35">
        <v>3</v>
      </c>
      <c r="Z12" s="29">
        <f>AA12*Y12</f>
        <v>2.67</v>
      </c>
      <c r="AA12" s="36">
        <f>F2</f>
        <v>0.89</v>
      </c>
      <c r="AB12" s="35" t="s">
        <v>19</v>
      </c>
      <c r="AC12" s="38"/>
      <c r="AD12" s="33">
        <f aca="true" t="shared" si="9" ref="AD12:AD17">AC12*Z12</f>
        <v>0</v>
      </c>
      <c r="AE12" s="39"/>
      <c r="AF12" s="40" t="s">
        <v>23</v>
      </c>
      <c r="AG12" s="41">
        <f>AJ12*2+AJ15*1+AJ13*7</f>
        <v>29.9</v>
      </c>
      <c r="AH12" s="42" t="s">
        <v>24</v>
      </c>
      <c r="AI12" s="43" t="s">
        <v>25</v>
      </c>
      <c r="AJ12" s="42">
        <v>5</v>
      </c>
      <c r="AK12" s="44" t="s">
        <v>26</v>
      </c>
    </row>
    <row r="13" spans="1:37" ht="27" customHeight="1">
      <c r="A13" s="25">
        <f>A5+1</f>
        <v>42794</v>
      </c>
      <c r="B13" s="46" t="s">
        <v>27</v>
      </c>
      <c r="C13" s="34" t="s">
        <v>61</v>
      </c>
      <c r="D13" s="35">
        <v>1</v>
      </c>
      <c r="E13" s="29">
        <f>F13*D13</f>
        <v>0.89</v>
      </c>
      <c r="F13" s="47">
        <f>F2</f>
        <v>0.89</v>
      </c>
      <c r="G13" s="33" t="s">
        <v>62</v>
      </c>
      <c r="H13" s="38"/>
      <c r="I13" s="33">
        <f t="shared" si="5"/>
        <v>0</v>
      </c>
      <c r="J13" s="38" t="s">
        <v>63</v>
      </c>
      <c r="K13" s="35">
        <v>1</v>
      </c>
      <c r="L13" s="29">
        <f t="shared" si="6"/>
        <v>0.89</v>
      </c>
      <c r="M13" s="48">
        <f>F2</f>
        <v>0.89</v>
      </c>
      <c r="N13" s="35" t="s">
        <v>19</v>
      </c>
      <c r="O13" s="38"/>
      <c r="P13" s="33">
        <f t="shared" si="7"/>
        <v>0</v>
      </c>
      <c r="Q13" s="34" t="s">
        <v>30</v>
      </c>
      <c r="R13" s="35">
        <v>0.5</v>
      </c>
      <c r="S13" s="47">
        <f>T13*R13</f>
        <v>0.445</v>
      </c>
      <c r="T13" s="48">
        <f>F2</f>
        <v>0.89</v>
      </c>
      <c r="U13" s="33" t="s">
        <v>64</v>
      </c>
      <c r="V13" s="38"/>
      <c r="W13" s="33">
        <f t="shared" si="8"/>
        <v>0</v>
      </c>
      <c r="X13" s="37" t="s">
        <v>65</v>
      </c>
      <c r="Y13" s="35">
        <v>1</v>
      </c>
      <c r="Z13" s="29">
        <f>AA13*Y13</f>
        <v>0.89</v>
      </c>
      <c r="AA13" s="48">
        <f>F2</f>
        <v>0.89</v>
      </c>
      <c r="AB13" s="35" t="s">
        <v>19</v>
      </c>
      <c r="AC13" s="38"/>
      <c r="AD13" s="33">
        <f t="shared" si="9"/>
        <v>0</v>
      </c>
      <c r="AE13" s="39"/>
      <c r="AF13" s="49" t="s">
        <v>33</v>
      </c>
      <c r="AG13" s="50">
        <f>AJ13*5+AJ14*5</f>
        <v>26</v>
      </c>
      <c r="AH13" s="51" t="s">
        <v>24</v>
      </c>
      <c r="AI13" s="52" t="s">
        <v>34</v>
      </c>
      <c r="AJ13" s="51">
        <v>2.6</v>
      </c>
      <c r="AK13" s="44">
        <v>2</v>
      </c>
    </row>
    <row r="14" spans="1:37" ht="27" customHeight="1">
      <c r="A14" s="45">
        <f>A13</f>
        <v>42794</v>
      </c>
      <c r="B14" s="46" t="s">
        <v>35</v>
      </c>
      <c r="C14" s="34" t="s">
        <v>66</v>
      </c>
      <c r="D14" s="35">
        <v>0.3</v>
      </c>
      <c r="E14" s="47">
        <f>F14*D14</f>
        <v>0.267</v>
      </c>
      <c r="F14" s="47">
        <f>F2</f>
        <v>0.89</v>
      </c>
      <c r="G14" s="33" t="s">
        <v>57</v>
      </c>
      <c r="H14" s="38"/>
      <c r="I14" s="33">
        <f t="shared" si="5"/>
        <v>0</v>
      </c>
      <c r="J14" s="38" t="s">
        <v>67</v>
      </c>
      <c r="K14" s="35">
        <v>3</v>
      </c>
      <c r="L14" s="29">
        <f t="shared" si="6"/>
        <v>2.67</v>
      </c>
      <c r="M14" s="48">
        <f>F2</f>
        <v>0.89</v>
      </c>
      <c r="N14" s="35" t="s">
        <v>44</v>
      </c>
      <c r="O14" s="38"/>
      <c r="P14" s="33">
        <f t="shared" si="7"/>
        <v>0</v>
      </c>
      <c r="Q14" s="34"/>
      <c r="R14" s="35"/>
      <c r="S14" s="47"/>
      <c r="T14" s="48"/>
      <c r="U14" s="33"/>
      <c r="V14" s="38"/>
      <c r="W14" s="33">
        <f t="shared" si="8"/>
        <v>0</v>
      </c>
      <c r="X14" s="37" t="s">
        <v>68</v>
      </c>
      <c r="Y14" s="35">
        <v>1</v>
      </c>
      <c r="Z14" s="29">
        <f>AA14*Y14</f>
        <v>0.89</v>
      </c>
      <c r="AA14" s="48">
        <f>F2</f>
        <v>0.89</v>
      </c>
      <c r="AB14" s="35" t="s">
        <v>69</v>
      </c>
      <c r="AC14" s="38"/>
      <c r="AD14" s="33">
        <f t="shared" si="9"/>
        <v>0</v>
      </c>
      <c r="AE14" s="39"/>
      <c r="AF14" s="49" t="s">
        <v>39</v>
      </c>
      <c r="AG14" s="50">
        <f>AJ12*15+AJ15*5+AJ16*15</f>
        <v>83.5</v>
      </c>
      <c r="AH14" s="51" t="s">
        <v>24</v>
      </c>
      <c r="AI14" s="49" t="s">
        <v>40</v>
      </c>
      <c r="AJ14" s="51">
        <v>2.6</v>
      </c>
      <c r="AK14" s="53" t="s">
        <v>41</v>
      </c>
    </row>
    <row r="15" spans="1:37" ht="27" customHeight="1">
      <c r="A15" s="45"/>
      <c r="B15" s="46" t="s">
        <v>42</v>
      </c>
      <c r="C15" s="34" t="s">
        <v>70</v>
      </c>
      <c r="D15" s="47">
        <v>0.5</v>
      </c>
      <c r="E15" s="47">
        <f>F15*D15</f>
        <v>0.445</v>
      </c>
      <c r="F15" s="47">
        <f>F2</f>
        <v>0.89</v>
      </c>
      <c r="G15" s="33" t="s">
        <v>57</v>
      </c>
      <c r="H15" s="38"/>
      <c r="I15" s="33">
        <f t="shared" si="5"/>
        <v>0</v>
      </c>
      <c r="J15" s="38" t="s">
        <v>71</v>
      </c>
      <c r="K15" s="35">
        <v>1</v>
      </c>
      <c r="L15" s="29">
        <f t="shared" si="6"/>
        <v>0.89</v>
      </c>
      <c r="M15" s="48">
        <f>F2</f>
        <v>0.89</v>
      </c>
      <c r="N15" s="35" t="s">
        <v>44</v>
      </c>
      <c r="O15" s="38"/>
      <c r="P15" s="33">
        <f t="shared" si="7"/>
        <v>0</v>
      </c>
      <c r="Q15" s="34"/>
      <c r="R15" s="35"/>
      <c r="S15" s="47"/>
      <c r="T15" s="48"/>
      <c r="U15" s="33"/>
      <c r="V15" s="38"/>
      <c r="W15" s="33">
        <f t="shared" si="8"/>
        <v>0</v>
      </c>
      <c r="X15" s="38"/>
      <c r="Y15" s="35"/>
      <c r="Z15" s="47"/>
      <c r="AA15" s="48"/>
      <c r="AB15" s="35"/>
      <c r="AC15" s="38"/>
      <c r="AD15" s="33">
        <f t="shared" si="9"/>
        <v>0</v>
      </c>
      <c r="AE15" s="39"/>
      <c r="AF15" s="49"/>
      <c r="AG15" s="54"/>
      <c r="AH15" s="51"/>
      <c r="AI15" s="49" t="s">
        <v>47</v>
      </c>
      <c r="AJ15" s="51">
        <v>1.7</v>
      </c>
      <c r="AK15" s="44" t="s">
        <v>48</v>
      </c>
    </row>
    <row r="16" spans="1:37" ht="27" customHeight="1">
      <c r="A16" s="45"/>
      <c r="B16" s="46"/>
      <c r="C16" s="34" t="s">
        <v>51</v>
      </c>
      <c r="D16" s="35">
        <v>0.3</v>
      </c>
      <c r="E16" s="47">
        <f>F16*D16</f>
        <v>0.267</v>
      </c>
      <c r="F16" s="47">
        <f>F2</f>
        <v>0.89</v>
      </c>
      <c r="G16" s="33" t="s">
        <v>44</v>
      </c>
      <c r="H16" s="38"/>
      <c r="I16" s="33">
        <f t="shared" si="5"/>
        <v>0</v>
      </c>
      <c r="J16" s="38" t="s">
        <v>72</v>
      </c>
      <c r="K16" s="35">
        <v>1.5</v>
      </c>
      <c r="L16" s="47">
        <f t="shared" si="6"/>
        <v>1.335</v>
      </c>
      <c r="M16" s="48">
        <f>F2</f>
        <v>0.89</v>
      </c>
      <c r="N16" s="35" t="s">
        <v>44</v>
      </c>
      <c r="O16" s="38"/>
      <c r="P16" s="33">
        <f t="shared" si="7"/>
        <v>0</v>
      </c>
      <c r="Q16" s="34"/>
      <c r="R16" s="35"/>
      <c r="S16" s="47"/>
      <c r="T16" s="48"/>
      <c r="U16" s="33"/>
      <c r="V16" s="38"/>
      <c r="W16" s="33">
        <f t="shared" si="8"/>
        <v>0</v>
      </c>
      <c r="X16" s="38"/>
      <c r="Y16" s="35"/>
      <c r="Z16" s="47"/>
      <c r="AA16" s="48"/>
      <c r="AB16" s="35"/>
      <c r="AC16" s="38"/>
      <c r="AD16" s="33">
        <f t="shared" si="9"/>
        <v>0</v>
      </c>
      <c r="AE16" s="39"/>
      <c r="AF16" s="49"/>
      <c r="AG16" s="54"/>
      <c r="AH16" s="51"/>
      <c r="AI16" s="49" t="s">
        <v>50</v>
      </c>
      <c r="AJ16" s="51">
        <v>0</v>
      </c>
      <c r="AK16" s="53">
        <v>1</v>
      </c>
    </row>
    <row r="17" spans="1:37" ht="27" customHeight="1">
      <c r="A17" s="45"/>
      <c r="B17" s="46"/>
      <c r="C17" s="34"/>
      <c r="D17" s="35"/>
      <c r="E17" s="47"/>
      <c r="F17" s="47"/>
      <c r="G17" s="33"/>
      <c r="H17" s="38"/>
      <c r="I17" s="33">
        <f t="shared" si="5"/>
        <v>0</v>
      </c>
      <c r="J17" s="38" t="s">
        <v>73</v>
      </c>
      <c r="K17" s="35">
        <v>1</v>
      </c>
      <c r="L17" s="29">
        <f t="shared" si="6"/>
        <v>0.89</v>
      </c>
      <c r="M17" s="48">
        <f>F2</f>
        <v>0.89</v>
      </c>
      <c r="N17" s="35" t="s">
        <v>74</v>
      </c>
      <c r="O17" s="38"/>
      <c r="P17" s="33">
        <f t="shared" si="7"/>
        <v>0</v>
      </c>
      <c r="Q17" s="34"/>
      <c r="R17" s="35"/>
      <c r="S17" s="47"/>
      <c r="T17" s="48"/>
      <c r="U17" s="33"/>
      <c r="V17" s="38"/>
      <c r="W17" s="33">
        <f t="shared" si="8"/>
        <v>0</v>
      </c>
      <c r="X17" s="58"/>
      <c r="Y17" s="56"/>
      <c r="Z17" s="47"/>
      <c r="AA17" s="48"/>
      <c r="AB17" s="35"/>
      <c r="AC17" s="38"/>
      <c r="AD17" s="33">
        <f t="shared" si="9"/>
        <v>0</v>
      </c>
      <c r="AE17" s="39"/>
      <c r="AF17" s="61"/>
      <c r="AG17" s="62"/>
      <c r="AH17" s="63"/>
      <c r="AI17" s="174"/>
      <c r="AJ17" s="174"/>
      <c r="AK17" s="64"/>
    </row>
    <row r="18" spans="1:37" ht="27" customHeight="1">
      <c r="A18" s="59"/>
      <c r="B18" s="59" t="s">
        <v>75</v>
      </c>
      <c r="C18" s="182" t="s">
        <v>76</v>
      </c>
      <c r="D18" s="182"/>
      <c r="E18" s="182"/>
      <c r="F18" s="182"/>
      <c r="G18" s="182"/>
      <c r="H18" s="182"/>
      <c r="I18" s="182"/>
      <c r="J18" s="182" t="s">
        <v>77</v>
      </c>
      <c r="K18" s="182"/>
      <c r="L18" s="182"/>
      <c r="M18" s="182"/>
      <c r="N18" s="182"/>
      <c r="O18" s="182"/>
      <c r="P18" s="182"/>
      <c r="Q18" s="183" t="s">
        <v>77</v>
      </c>
      <c r="R18" s="184"/>
      <c r="S18" s="184"/>
      <c r="T18" s="184"/>
      <c r="U18" s="184"/>
      <c r="V18" s="184"/>
      <c r="W18" s="155"/>
      <c r="X18" s="183"/>
      <c r="Y18" s="184"/>
      <c r="Z18" s="184"/>
      <c r="AA18" s="184"/>
      <c r="AB18" s="184"/>
      <c r="AC18" s="184"/>
      <c r="AD18" s="155"/>
      <c r="AE18" s="65"/>
      <c r="AF18" s="66" t="s">
        <v>14</v>
      </c>
      <c r="AG18" s="67">
        <f>AJ19*68+AJ20*73+AJ21*45+AJ22*24+AJ23*60</f>
        <v>760</v>
      </c>
      <c r="AH18" s="68" t="s">
        <v>15</v>
      </c>
      <c r="AI18" s="175" t="s">
        <v>16</v>
      </c>
      <c r="AJ18" s="175"/>
      <c r="AK18" s="69" t="s">
        <v>17</v>
      </c>
    </row>
    <row r="19" spans="1:37" ht="27" customHeight="1">
      <c r="A19" s="18"/>
      <c r="B19" s="18" t="s">
        <v>78</v>
      </c>
      <c r="C19" s="70" t="s">
        <v>79</v>
      </c>
      <c r="D19" s="71">
        <v>100</v>
      </c>
      <c r="E19" s="72">
        <f>E2+5</f>
        <v>94</v>
      </c>
      <c r="F19" s="73">
        <f>F2</f>
        <v>0.89</v>
      </c>
      <c r="G19" s="71" t="s">
        <v>80</v>
      </c>
      <c r="H19" s="74"/>
      <c r="I19" s="75"/>
      <c r="J19" s="76" t="s">
        <v>81</v>
      </c>
      <c r="K19" s="77">
        <v>15</v>
      </c>
      <c r="L19" s="80">
        <v>15</v>
      </c>
      <c r="M19" s="81">
        <f>F2</f>
        <v>0.89</v>
      </c>
      <c r="N19" s="77" t="s">
        <v>80</v>
      </c>
      <c r="O19" s="82">
        <v>8</v>
      </c>
      <c r="P19" s="83">
        <f>L19*O19</f>
        <v>120</v>
      </c>
      <c r="Q19" s="74" t="s">
        <v>63</v>
      </c>
      <c r="R19" s="84">
        <v>1</v>
      </c>
      <c r="S19" s="85">
        <f>T19*R19</f>
        <v>0.89</v>
      </c>
      <c r="T19" s="86">
        <f>F2</f>
        <v>0.89</v>
      </c>
      <c r="U19" s="87" t="s">
        <v>44</v>
      </c>
      <c r="V19" s="88">
        <v>60</v>
      </c>
      <c r="W19" s="75">
        <f aca="true" t="shared" si="10" ref="W19:W24">S19*V19</f>
        <v>53.4</v>
      </c>
      <c r="X19" s="74"/>
      <c r="Y19" s="89"/>
      <c r="Z19" s="85"/>
      <c r="AA19" s="86"/>
      <c r="AB19" s="89"/>
      <c r="AC19" s="90"/>
      <c r="AD19" s="75"/>
      <c r="AE19" s="65"/>
      <c r="AF19" s="91" t="s">
        <v>23</v>
      </c>
      <c r="AG19" s="92">
        <f>AJ19*2+AJ22*1+AJ20*7</f>
        <v>30</v>
      </c>
      <c r="AH19" s="93" t="s">
        <v>24</v>
      </c>
      <c r="AI19" s="94" t="s">
        <v>25</v>
      </c>
      <c r="AJ19" s="93">
        <v>5.5</v>
      </c>
      <c r="AK19" s="95" t="s">
        <v>26</v>
      </c>
    </row>
    <row r="20" spans="1:37" ht="27" customHeight="1">
      <c r="A20" s="25">
        <f>A13+1</f>
        <v>42795</v>
      </c>
      <c r="B20" s="25" t="s">
        <v>82</v>
      </c>
      <c r="C20" s="96"/>
      <c r="D20" s="89"/>
      <c r="E20" s="85"/>
      <c r="F20" s="97"/>
      <c r="G20" s="89"/>
      <c r="H20" s="96"/>
      <c r="I20" s="75">
        <f>E20*H20</f>
        <v>0</v>
      </c>
      <c r="J20" s="96" t="s">
        <v>83</v>
      </c>
      <c r="K20" s="89">
        <v>20</v>
      </c>
      <c r="L20" s="85">
        <v>15</v>
      </c>
      <c r="M20" s="98">
        <f>F2</f>
        <v>0.89</v>
      </c>
      <c r="N20" s="89" t="s">
        <v>80</v>
      </c>
      <c r="O20" s="90">
        <v>8</v>
      </c>
      <c r="P20" s="75">
        <f>L20*O20</f>
        <v>120</v>
      </c>
      <c r="Q20" s="96" t="s">
        <v>84</v>
      </c>
      <c r="R20" s="89">
        <v>3</v>
      </c>
      <c r="S20" s="85">
        <f>T20*R20</f>
        <v>2.67</v>
      </c>
      <c r="T20" s="98">
        <f>F2</f>
        <v>0.89</v>
      </c>
      <c r="U20" s="75" t="s">
        <v>19</v>
      </c>
      <c r="V20" s="90">
        <v>30</v>
      </c>
      <c r="W20" s="75">
        <f t="shared" si="10"/>
        <v>80.1</v>
      </c>
      <c r="X20" s="90"/>
      <c r="Y20" s="89"/>
      <c r="Z20" s="85"/>
      <c r="AA20" s="98"/>
      <c r="AB20" s="89"/>
      <c r="AC20" s="90"/>
      <c r="AD20" s="75"/>
      <c r="AE20" s="65"/>
      <c r="AF20" s="99" t="s">
        <v>33</v>
      </c>
      <c r="AG20" s="100">
        <f>AJ20*5+AJ21*5</f>
        <v>26</v>
      </c>
      <c r="AH20" s="101" t="s">
        <v>24</v>
      </c>
      <c r="AI20" s="102" t="s">
        <v>34</v>
      </c>
      <c r="AJ20" s="101">
        <v>2.6</v>
      </c>
      <c r="AK20" s="95">
        <v>2</v>
      </c>
    </row>
    <row r="21" spans="1:37" ht="27" customHeight="1">
      <c r="A21" s="45">
        <f>A20</f>
        <v>42795</v>
      </c>
      <c r="B21" s="45" t="s">
        <v>85</v>
      </c>
      <c r="C21" s="96" t="s">
        <v>86</v>
      </c>
      <c r="D21" s="89">
        <v>100</v>
      </c>
      <c r="E21" s="85">
        <f>E2+5</f>
        <v>94</v>
      </c>
      <c r="F21" s="97">
        <f>F3</f>
        <v>0</v>
      </c>
      <c r="G21" s="89" t="s">
        <v>87</v>
      </c>
      <c r="H21" s="96">
        <v>9</v>
      </c>
      <c r="I21" s="75">
        <f>E21*H21</f>
        <v>846</v>
      </c>
      <c r="J21" s="96" t="s">
        <v>88</v>
      </c>
      <c r="K21" s="89">
        <v>1</v>
      </c>
      <c r="L21" s="85">
        <v>1</v>
      </c>
      <c r="M21" s="98">
        <f>F2</f>
        <v>0.89</v>
      </c>
      <c r="N21" s="89" t="s">
        <v>57</v>
      </c>
      <c r="O21" s="90">
        <v>120</v>
      </c>
      <c r="P21" s="75">
        <f>L21*O21</f>
        <v>120</v>
      </c>
      <c r="Q21" s="96" t="s">
        <v>89</v>
      </c>
      <c r="R21" s="89">
        <v>1</v>
      </c>
      <c r="S21" s="85">
        <f>T21*R21</f>
        <v>0.89</v>
      </c>
      <c r="T21" s="98">
        <f>F2</f>
        <v>0.89</v>
      </c>
      <c r="U21" s="75" t="s">
        <v>19</v>
      </c>
      <c r="V21" s="90">
        <v>30</v>
      </c>
      <c r="W21" s="75">
        <f t="shared" si="10"/>
        <v>26.7</v>
      </c>
      <c r="X21" s="90"/>
      <c r="Y21" s="89"/>
      <c r="Z21" s="97"/>
      <c r="AA21" s="98"/>
      <c r="AB21" s="89"/>
      <c r="AC21" s="90"/>
      <c r="AD21" s="75"/>
      <c r="AE21" s="65"/>
      <c r="AF21" s="99" t="s">
        <v>39</v>
      </c>
      <c r="AG21" s="100">
        <f>AJ19*15+AJ22*5+AJ23*15</f>
        <v>101.5</v>
      </c>
      <c r="AH21" s="101" t="s">
        <v>24</v>
      </c>
      <c r="AI21" s="99" t="s">
        <v>40</v>
      </c>
      <c r="AJ21" s="101">
        <v>2.6</v>
      </c>
      <c r="AK21" s="103" t="s">
        <v>41</v>
      </c>
    </row>
    <row r="22" spans="1:37" ht="27" customHeight="1">
      <c r="A22" s="45"/>
      <c r="B22" s="45" t="s">
        <v>90</v>
      </c>
      <c r="C22" s="96" t="s">
        <v>91</v>
      </c>
      <c r="D22" s="89">
        <v>100</v>
      </c>
      <c r="E22" s="85">
        <f>E2+5</f>
        <v>94</v>
      </c>
      <c r="F22" s="97"/>
      <c r="G22" s="89" t="s">
        <v>92</v>
      </c>
      <c r="H22" s="96">
        <v>1</v>
      </c>
      <c r="I22" s="75">
        <f>E22*H22</f>
        <v>94</v>
      </c>
      <c r="J22" s="96"/>
      <c r="K22" s="89"/>
      <c r="L22" s="85"/>
      <c r="M22" s="98"/>
      <c r="N22" s="89"/>
      <c r="O22" s="90"/>
      <c r="P22" s="75">
        <f>L22*O22</f>
        <v>0</v>
      </c>
      <c r="Q22" s="96" t="s">
        <v>93</v>
      </c>
      <c r="R22" s="89">
        <v>2</v>
      </c>
      <c r="S22" s="85">
        <f>T22*R22</f>
        <v>1.78</v>
      </c>
      <c r="T22" s="98">
        <f>F2</f>
        <v>0.89</v>
      </c>
      <c r="U22" s="75" t="s">
        <v>44</v>
      </c>
      <c r="V22" s="90">
        <v>130</v>
      </c>
      <c r="W22" s="75">
        <f t="shared" si="10"/>
        <v>231.4</v>
      </c>
      <c r="X22" s="90"/>
      <c r="Y22" s="89"/>
      <c r="Z22" s="97"/>
      <c r="AA22" s="98"/>
      <c r="AB22" s="89"/>
      <c r="AC22" s="90"/>
      <c r="AD22" s="75"/>
      <c r="AE22" s="65"/>
      <c r="AF22" s="99"/>
      <c r="AG22" s="104"/>
      <c r="AH22" s="101"/>
      <c r="AI22" s="99" t="s">
        <v>47</v>
      </c>
      <c r="AJ22" s="101">
        <v>0.8</v>
      </c>
      <c r="AK22" s="95" t="s">
        <v>48</v>
      </c>
    </row>
    <row r="23" spans="1:37" ht="27" customHeight="1">
      <c r="A23" s="45"/>
      <c r="B23" s="45" t="s">
        <v>94</v>
      </c>
      <c r="C23" s="96"/>
      <c r="D23" s="89"/>
      <c r="E23" s="85"/>
      <c r="F23" s="97"/>
      <c r="G23" s="89"/>
      <c r="H23" s="96"/>
      <c r="I23" s="75"/>
      <c r="J23" s="79"/>
      <c r="K23" s="185"/>
      <c r="L23" s="185"/>
      <c r="M23" s="185"/>
      <c r="N23" s="185"/>
      <c r="O23" s="90"/>
      <c r="P23" s="75">
        <f>L23*O23</f>
        <v>0</v>
      </c>
      <c r="Q23" s="96" t="s">
        <v>38</v>
      </c>
      <c r="R23" s="89">
        <v>0.3</v>
      </c>
      <c r="S23" s="97">
        <f>T23*R23</f>
        <v>0.267</v>
      </c>
      <c r="T23" s="98">
        <f>F2</f>
        <v>0.89</v>
      </c>
      <c r="U23" s="75" t="s">
        <v>44</v>
      </c>
      <c r="V23" s="90">
        <v>50</v>
      </c>
      <c r="W23" s="75">
        <f t="shared" si="10"/>
        <v>13.350000000000001</v>
      </c>
      <c r="X23" s="90"/>
      <c r="Y23" s="89"/>
      <c r="Z23" s="97"/>
      <c r="AA23" s="98"/>
      <c r="AB23" s="89"/>
      <c r="AC23" s="90"/>
      <c r="AD23" s="75"/>
      <c r="AE23" s="65"/>
      <c r="AF23" s="99"/>
      <c r="AG23" s="104"/>
      <c r="AH23" s="101"/>
      <c r="AI23" s="99" t="s">
        <v>50</v>
      </c>
      <c r="AJ23" s="101">
        <v>1</v>
      </c>
      <c r="AK23" s="103">
        <v>1</v>
      </c>
    </row>
    <row r="24" spans="1:37" ht="27" customHeight="1">
      <c r="A24" s="45"/>
      <c r="B24" s="45"/>
      <c r="C24" s="96"/>
      <c r="D24" s="89"/>
      <c r="E24" s="85"/>
      <c r="F24" s="97"/>
      <c r="G24" s="89"/>
      <c r="H24" s="105"/>
      <c r="I24" s="75"/>
      <c r="J24" s="136"/>
      <c r="K24" s="78"/>
      <c r="L24" s="78"/>
      <c r="M24" s="78"/>
      <c r="N24" s="78"/>
      <c r="O24" s="106"/>
      <c r="P24" s="75"/>
      <c r="Q24" s="96"/>
      <c r="R24" s="89"/>
      <c r="S24" s="97"/>
      <c r="T24" s="98"/>
      <c r="U24" s="107"/>
      <c r="V24" s="106"/>
      <c r="W24" s="75">
        <f t="shared" si="10"/>
        <v>0</v>
      </c>
      <c r="X24" s="106"/>
      <c r="Y24" s="108"/>
      <c r="Z24" s="97"/>
      <c r="AA24" s="98"/>
      <c r="AB24" s="106"/>
      <c r="AC24" s="106"/>
      <c r="AD24" s="75"/>
      <c r="AE24" s="65"/>
      <c r="AF24" s="99"/>
      <c r="AG24" s="104"/>
      <c r="AH24" s="101"/>
      <c r="AI24" s="99"/>
      <c r="AJ24" s="101"/>
      <c r="AK24" s="103"/>
    </row>
    <row r="25" spans="1:37" ht="27" customHeight="1">
      <c r="A25" s="59"/>
      <c r="B25" s="179" t="s">
        <v>95</v>
      </c>
      <c r="C25" s="183" t="s">
        <v>96</v>
      </c>
      <c r="D25" s="184"/>
      <c r="E25" s="184"/>
      <c r="F25" s="184"/>
      <c r="G25" s="184"/>
      <c r="H25" s="184"/>
      <c r="I25" s="155"/>
      <c r="J25" s="155" t="s">
        <v>97</v>
      </c>
      <c r="K25" s="182"/>
      <c r="L25" s="182"/>
      <c r="M25" s="182"/>
      <c r="N25" s="182"/>
      <c r="O25" s="182"/>
      <c r="P25" s="183"/>
      <c r="Q25" s="183" t="s">
        <v>98</v>
      </c>
      <c r="R25" s="184"/>
      <c r="S25" s="184"/>
      <c r="T25" s="184"/>
      <c r="U25" s="184"/>
      <c r="V25" s="184"/>
      <c r="W25" s="155"/>
      <c r="X25" s="182" t="s">
        <v>99</v>
      </c>
      <c r="Y25" s="182"/>
      <c r="Z25" s="182"/>
      <c r="AA25" s="182"/>
      <c r="AB25" s="182"/>
      <c r="AC25" s="182"/>
      <c r="AD25" s="182"/>
      <c r="AE25" s="109"/>
      <c r="AF25" s="66" t="s">
        <v>14</v>
      </c>
      <c r="AG25" s="67">
        <f>AJ26*68+AJ27*73+AJ28*45+AJ29*24+AJ30*60</f>
        <v>737.6</v>
      </c>
      <c r="AH25" s="68" t="s">
        <v>15</v>
      </c>
      <c r="AI25" s="175" t="s">
        <v>16</v>
      </c>
      <c r="AJ25" s="175"/>
      <c r="AK25" s="69" t="s">
        <v>17</v>
      </c>
    </row>
    <row r="26" spans="1:37" ht="27" customHeight="1">
      <c r="A26" s="18"/>
      <c r="B26" s="180"/>
      <c r="C26" s="74" t="s">
        <v>100</v>
      </c>
      <c r="D26" s="84">
        <v>100</v>
      </c>
      <c r="E26" s="85">
        <f>E2+5</f>
        <v>94</v>
      </c>
      <c r="F26" s="97">
        <f>F2</f>
        <v>0.89</v>
      </c>
      <c r="G26" s="87" t="s">
        <v>87</v>
      </c>
      <c r="H26" s="90">
        <v>8.5</v>
      </c>
      <c r="I26" s="75">
        <f>E26*H26</f>
        <v>799</v>
      </c>
      <c r="J26" s="90" t="s">
        <v>101</v>
      </c>
      <c r="K26" s="89">
        <v>2</v>
      </c>
      <c r="L26" s="85">
        <f aca="true" t="shared" si="11" ref="L26:L31">M26*K26</f>
        <v>1.78</v>
      </c>
      <c r="M26" s="86">
        <f>F2</f>
        <v>0.89</v>
      </c>
      <c r="N26" s="89" t="s">
        <v>44</v>
      </c>
      <c r="O26" s="90">
        <v>150</v>
      </c>
      <c r="P26" s="75">
        <f aca="true" t="shared" si="12" ref="P26:P31">L26*O26</f>
        <v>267</v>
      </c>
      <c r="Q26" s="74" t="s">
        <v>102</v>
      </c>
      <c r="R26" s="84">
        <v>7.5</v>
      </c>
      <c r="S26" s="85">
        <v>7</v>
      </c>
      <c r="T26" s="86">
        <f>F2</f>
        <v>0.89</v>
      </c>
      <c r="U26" s="87" t="s">
        <v>19</v>
      </c>
      <c r="V26" s="88">
        <v>30</v>
      </c>
      <c r="W26" s="75">
        <f>S26*V26</f>
        <v>210</v>
      </c>
      <c r="X26" s="110" t="s">
        <v>103</v>
      </c>
      <c r="Y26" s="89">
        <v>3</v>
      </c>
      <c r="Z26" s="85">
        <f>AA26*Y26</f>
        <v>2.67</v>
      </c>
      <c r="AA26" s="86">
        <f>F2</f>
        <v>0.89</v>
      </c>
      <c r="AB26" s="89" t="s">
        <v>19</v>
      </c>
      <c r="AC26" s="90">
        <v>30</v>
      </c>
      <c r="AD26" s="75">
        <f aca="true" t="shared" si="13" ref="AD26:AD31">AC26*Z26</f>
        <v>80.1</v>
      </c>
      <c r="AE26" s="65"/>
      <c r="AF26" s="91" t="s">
        <v>23</v>
      </c>
      <c r="AG26" s="92">
        <f>AJ26*2+AJ29*1+AJ27*7</f>
        <v>31.4</v>
      </c>
      <c r="AH26" s="93" t="s">
        <v>24</v>
      </c>
      <c r="AI26" s="94" t="s">
        <v>25</v>
      </c>
      <c r="AJ26" s="93">
        <v>5</v>
      </c>
      <c r="AK26" s="95" t="s">
        <v>26</v>
      </c>
    </row>
    <row r="27" spans="1:37" ht="27" customHeight="1">
      <c r="A27" s="25">
        <f>A20+1</f>
        <v>42796</v>
      </c>
      <c r="B27" s="180"/>
      <c r="C27" s="96" t="s">
        <v>68</v>
      </c>
      <c r="D27" s="89">
        <v>1</v>
      </c>
      <c r="E27" s="85">
        <f>F27*D27</f>
        <v>0.89</v>
      </c>
      <c r="F27" s="97">
        <f>F2</f>
        <v>0.89</v>
      </c>
      <c r="G27" s="75" t="s">
        <v>69</v>
      </c>
      <c r="H27" s="90">
        <v>30</v>
      </c>
      <c r="I27" s="75">
        <f>E27*H27</f>
        <v>26.7</v>
      </c>
      <c r="J27" s="90" t="s">
        <v>104</v>
      </c>
      <c r="K27" s="89">
        <v>4</v>
      </c>
      <c r="L27" s="85">
        <f t="shared" si="11"/>
        <v>3.56</v>
      </c>
      <c r="M27" s="98">
        <f>F2</f>
        <v>0.89</v>
      </c>
      <c r="N27" s="89" t="s">
        <v>44</v>
      </c>
      <c r="O27" s="90">
        <v>35</v>
      </c>
      <c r="P27" s="75">
        <f t="shared" si="12"/>
        <v>124.60000000000001</v>
      </c>
      <c r="Q27" s="96" t="s">
        <v>30</v>
      </c>
      <c r="R27" s="89">
        <v>0.5</v>
      </c>
      <c r="S27" s="97">
        <f>T27*R27</f>
        <v>0.445</v>
      </c>
      <c r="T27" s="98">
        <f>F2</f>
        <v>0.89</v>
      </c>
      <c r="U27" s="75" t="s">
        <v>31</v>
      </c>
      <c r="V27" s="90">
        <v>120</v>
      </c>
      <c r="W27" s="75">
        <f>S27*V27</f>
        <v>53.4</v>
      </c>
      <c r="X27" s="110" t="s">
        <v>105</v>
      </c>
      <c r="Y27" s="89">
        <v>1</v>
      </c>
      <c r="Z27" s="85">
        <f>AA27*Y27</f>
        <v>0.89</v>
      </c>
      <c r="AA27" s="98">
        <f>F2</f>
        <v>0.89</v>
      </c>
      <c r="AB27" s="89" t="s">
        <v>19</v>
      </c>
      <c r="AC27" s="90">
        <v>75</v>
      </c>
      <c r="AD27" s="75">
        <f t="shared" si="13"/>
        <v>66.75</v>
      </c>
      <c r="AE27" s="65"/>
      <c r="AF27" s="99" t="s">
        <v>33</v>
      </c>
      <c r="AG27" s="100">
        <f>AJ27*5+AJ28*5</f>
        <v>24</v>
      </c>
      <c r="AH27" s="101" t="s">
        <v>24</v>
      </c>
      <c r="AI27" s="102" t="s">
        <v>34</v>
      </c>
      <c r="AJ27" s="101">
        <v>2.8</v>
      </c>
      <c r="AK27" s="95">
        <v>2</v>
      </c>
    </row>
    <row r="28" spans="1:37" ht="27" customHeight="1">
      <c r="A28" s="45">
        <f>A27</f>
        <v>42796</v>
      </c>
      <c r="B28" s="180"/>
      <c r="C28" s="96" t="s">
        <v>196</v>
      </c>
      <c r="D28" s="89">
        <v>0.2</v>
      </c>
      <c r="E28" s="97">
        <v>0.3</v>
      </c>
      <c r="F28" s="97">
        <f>F2</f>
        <v>0.89</v>
      </c>
      <c r="G28" s="75" t="s">
        <v>44</v>
      </c>
      <c r="H28" s="90">
        <v>50</v>
      </c>
      <c r="I28" s="75">
        <f>E28*H28</f>
        <v>15</v>
      </c>
      <c r="J28" s="90" t="s">
        <v>106</v>
      </c>
      <c r="K28" s="89">
        <v>1</v>
      </c>
      <c r="L28" s="85">
        <f t="shared" si="11"/>
        <v>0.89</v>
      </c>
      <c r="M28" s="98">
        <f>F2</f>
        <v>0.89</v>
      </c>
      <c r="N28" s="89" t="s">
        <v>44</v>
      </c>
      <c r="O28" s="90">
        <v>35</v>
      </c>
      <c r="P28" s="75">
        <f t="shared" si="12"/>
        <v>31.150000000000002</v>
      </c>
      <c r="Q28" s="96"/>
      <c r="R28" s="89"/>
      <c r="S28" s="97"/>
      <c r="T28" s="98"/>
      <c r="U28" s="75"/>
      <c r="V28" s="90"/>
      <c r="W28" s="75"/>
      <c r="X28" s="110" t="s">
        <v>107</v>
      </c>
      <c r="Y28" s="89">
        <v>0.1</v>
      </c>
      <c r="Z28" s="97">
        <v>0.2</v>
      </c>
      <c r="AA28" s="98">
        <f>F2</f>
        <v>0.89</v>
      </c>
      <c r="AB28" s="89" t="s">
        <v>19</v>
      </c>
      <c r="AC28" s="90">
        <v>50</v>
      </c>
      <c r="AD28" s="75">
        <f t="shared" si="13"/>
        <v>10</v>
      </c>
      <c r="AE28" s="65" t="s">
        <v>50</v>
      </c>
      <c r="AF28" s="99" t="s">
        <v>39</v>
      </c>
      <c r="AG28" s="100">
        <f>AJ26*15+AJ29*5+AJ30*15</f>
        <v>99</v>
      </c>
      <c r="AH28" s="101" t="s">
        <v>24</v>
      </c>
      <c r="AI28" s="99" t="s">
        <v>40</v>
      </c>
      <c r="AJ28" s="101">
        <v>2</v>
      </c>
      <c r="AK28" s="103" t="s">
        <v>41</v>
      </c>
    </row>
    <row r="29" spans="1:37" ht="27" customHeight="1">
      <c r="A29" s="45"/>
      <c r="B29" s="180"/>
      <c r="C29" s="96" t="s">
        <v>108</v>
      </c>
      <c r="D29" s="89">
        <v>1</v>
      </c>
      <c r="E29" s="85">
        <f>F29*D29</f>
        <v>0.89</v>
      </c>
      <c r="F29" s="97">
        <f>F2</f>
        <v>0.89</v>
      </c>
      <c r="G29" s="75" t="s">
        <v>109</v>
      </c>
      <c r="H29" s="90">
        <v>65</v>
      </c>
      <c r="I29" s="75">
        <f>E29*H29</f>
        <v>57.85</v>
      </c>
      <c r="J29" s="96" t="s">
        <v>110</v>
      </c>
      <c r="K29" s="111">
        <v>0.5</v>
      </c>
      <c r="L29" s="97">
        <f t="shared" si="11"/>
        <v>0.445</v>
      </c>
      <c r="M29" s="98">
        <f>F2</f>
        <v>0.89</v>
      </c>
      <c r="N29" s="89" t="s">
        <v>44</v>
      </c>
      <c r="O29" s="90">
        <v>60</v>
      </c>
      <c r="P29" s="75">
        <f t="shared" si="12"/>
        <v>26.7</v>
      </c>
      <c r="Q29" s="96"/>
      <c r="R29" s="89"/>
      <c r="S29" s="97"/>
      <c r="T29" s="98"/>
      <c r="U29" s="75"/>
      <c r="V29" s="90"/>
      <c r="W29" s="75"/>
      <c r="X29" s="90"/>
      <c r="Y29" s="89"/>
      <c r="Z29" s="97"/>
      <c r="AA29" s="98"/>
      <c r="AB29" s="89"/>
      <c r="AC29" s="90"/>
      <c r="AD29" s="75">
        <f t="shared" si="13"/>
        <v>0</v>
      </c>
      <c r="AE29" s="65"/>
      <c r="AF29" s="99"/>
      <c r="AG29" s="104"/>
      <c r="AH29" s="101"/>
      <c r="AI29" s="99" t="s">
        <v>47</v>
      </c>
      <c r="AJ29" s="101">
        <v>1.8</v>
      </c>
      <c r="AK29" s="95" t="s">
        <v>48</v>
      </c>
    </row>
    <row r="30" spans="1:37" ht="27" customHeight="1">
      <c r="A30" s="45"/>
      <c r="B30" s="180"/>
      <c r="C30" s="96"/>
      <c r="D30" s="89"/>
      <c r="E30" s="97"/>
      <c r="F30" s="97"/>
      <c r="G30" s="75"/>
      <c r="H30" s="90"/>
      <c r="I30" s="75"/>
      <c r="J30" s="90" t="s">
        <v>51</v>
      </c>
      <c r="K30" s="89">
        <v>0.2</v>
      </c>
      <c r="L30" s="97"/>
      <c r="M30" s="98"/>
      <c r="N30" s="89"/>
      <c r="O30" s="90">
        <v>60</v>
      </c>
      <c r="P30" s="75">
        <f t="shared" si="12"/>
        <v>0</v>
      </c>
      <c r="Q30" s="96"/>
      <c r="R30" s="89"/>
      <c r="S30" s="97"/>
      <c r="T30" s="98"/>
      <c r="U30" s="75"/>
      <c r="V30" s="90"/>
      <c r="W30" s="75"/>
      <c r="X30" s="90"/>
      <c r="Y30" s="89"/>
      <c r="Z30" s="97"/>
      <c r="AA30" s="98"/>
      <c r="AB30" s="89"/>
      <c r="AC30" s="90"/>
      <c r="AD30" s="75">
        <f t="shared" si="13"/>
        <v>0</v>
      </c>
      <c r="AE30" s="65"/>
      <c r="AF30" s="99"/>
      <c r="AG30" s="104"/>
      <c r="AH30" s="101"/>
      <c r="AI30" s="99" t="s">
        <v>50</v>
      </c>
      <c r="AJ30" s="101">
        <v>1</v>
      </c>
      <c r="AK30" s="103">
        <v>1</v>
      </c>
    </row>
    <row r="31" spans="1:37" ht="27" customHeight="1">
      <c r="A31" s="112"/>
      <c r="B31" s="181"/>
      <c r="C31" s="105"/>
      <c r="D31" s="108"/>
      <c r="E31" s="97"/>
      <c r="F31" s="97"/>
      <c r="G31" s="113"/>
      <c r="H31" s="106"/>
      <c r="I31" s="75"/>
      <c r="J31" s="106" t="s">
        <v>111</v>
      </c>
      <c r="K31" s="108">
        <v>0.2</v>
      </c>
      <c r="L31" s="97">
        <f t="shared" si="11"/>
        <v>0.17800000000000002</v>
      </c>
      <c r="M31" s="98">
        <f>F2</f>
        <v>0.89</v>
      </c>
      <c r="N31" s="89" t="s">
        <v>31</v>
      </c>
      <c r="O31" s="106">
        <v>200</v>
      </c>
      <c r="P31" s="75">
        <f t="shared" si="12"/>
        <v>35.6</v>
      </c>
      <c r="Q31" s="105"/>
      <c r="R31" s="108"/>
      <c r="S31" s="97"/>
      <c r="T31" s="98"/>
      <c r="U31" s="107"/>
      <c r="V31" s="106"/>
      <c r="W31" s="75"/>
      <c r="X31" s="106"/>
      <c r="Y31" s="108"/>
      <c r="Z31" s="97"/>
      <c r="AA31" s="98"/>
      <c r="AB31" s="106"/>
      <c r="AC31" s="106"/>
      <c r="AD31" s="75">
        <f t="shared" si="13"/>
        <v>0</v>
      </c>
      <c r="AE31" s="114"/>
      <c r="AF31" s="99"/>
      <c r="AG31" s="104"/>
      <c r="AH31" s="101"/>
      <c r="AI31" s="99"/>
      <c r="AJ31" s="101"/>
      <c r="AK31" s="103"/>
    </row>
    <row r="32" spans="1:37" ht="27" customHeight="1">
      <c r="A32" s="109"/>
      <c r="B32" s="109"/>
      <c r="C32" s="182" t="s">
        <v>112</v>
      </c>
      <c r="D32" s="182"/>
      <c r="E32" s="182"/>
      <c r="F32" s="182"/>
      <c r="G32" s="182"/>
      <c r="H32" s="182"/>
      <c r="I32" s="182"/>
      <c r="J32" s="182" t="s">
        <v>113</v>
      </c>
      <c r="K32" s="182"/>
      <c r="L32" s="182"/>
      <c r="M32" s="182"/>
      <c r="N32" s="182"/>
      <c r="O32" s="182"/>
      <c r="P32" s="182"/>
      <c r="Q32" s="183" t="s">
        <v>114</v>
      </c>
      <c r="R32" s="184"/>
      <c r="S32" s="184"/>
      <c r="T32" s="184"/>
      <c r="U32" s="184"/>
      <c r="V32" s="184"/>
      <c r="W32" s="155"/>
      <c r="X32" s="182" t="s">
        <v>115</v>
      </c>
      <c r="Y32" s="182"/>
      <c r="Z32" s="182"/>
      <c r="AA32" s="182"/>
      <c r="AB32" s="182"/>
      <c r="AC32" s="182"/>
      <c r="AD32" s="183"/>
      <c r="AE32" s="109"/>
      <c r="AF32" s="66" t="s">
        <v>14</v>
      </c>
      <c r="AG32" s="67">
        <f>AJ33*68+AJ34*73+AJ35*45+AJ36*24+AJ37*60</f>
        <v>661.4</v>
      </c>
      <c r="AH32" s="68" t="s">
        <v>15</v>
      </c>
      <c r="AI32" s="175" t="s">
        <v>16</v>
      </c>
      <c r="AJ32" s="175"/>
      <c r="AK32" s="69" t="s">
        <v>17</v>
      </c>
    </row>
    <row r="33" spans="1:37" ht="27" customHeight="1">
      <c r="A33" s="65"/>
      <c r="B33" s="18"/>
      <c r="C33" s="74" t="s">
        <v>93</v>
      </c>
      <c r="D33" s="84">
        <v>3</v>
      </c>
      <c r="E33" s="97">
        <v>1.5</v>
      </c>
      <c r="F33" s="97">
        <f>F2</f>
        <v>0.89</v>
      </c>
      <c r="G33" s="84" t="s">
        <v>44</v>
      </c>
      <c r="H33" s="88">
        <v>135</v>
      </c>
      <c r="I33" s="75">
        <f>E33*H33</f>
        <v>202.5</v>
      </c>
      <c r="J33" s="74" t="s">
        <v>116</v>
      </c>
      <c r="K33" s="84">
        <v>4</v>
      </c>
      <c r="L33" s="85">
        <v>4</v>
      </c>
      <c r="M33" s="86">
        <f>F2</f>
        <v>0.89</v>
      </c>
      <c r="N33" s="84" t="s">
        <v>19</v>
      </c>
      <c r="O33" s="88">
        <v>30</v>
      </c>
      <c r="P33" s="75">
        <f>L33*O33</f>
        <v>120</v>
      </c>
      <c r="Q33" s="74" t="s">
        <v>117</v>
      </c>
      <c r="R33" s="84">
        <v>8</v>
      </c>
      <c r="S33" s="97">
        <v>7.5</v>
      </c>
      <c r="T33" s="86">
        <f>F2</f>
        <v>0.89</v>
      </c>
      <c r="U33" s="84" t="s">
        <v>19</v>
      </c>
      <c r="V33" s="88">
        <v>25</v>
      </c>
      <c r="W33" s="75">
        <f>S33*V33</f>
        <v>187.5</v>
      </c>
      <c r="X33" s="74" t="s">
        <v>118</v>
      </c>
      <c r="Y33" s="84">
        <v>0.5</v>
      </c>
      <c r="Z33" s="97">
        <f aca="true" t="shared" si="14" ref="Z33:Z38">AA33*Y33</f>
        <v>0.445</v>
      </c>
      <c r="AA33" s="86">
        <f>F2</f>
        <v>0.89</v>
      </c>
      <c r="AB33" s="84" t="s">
        <v>19</v>
      </c>
      <c r="AC33" s="88">
        <v>75</v>
      </c>
      <c r="AD33" s="75">
        <f aca="true" t="shared" si="15" ref="AD33:AD39">AC33*Z33</f>
        <v>33.375</v>
      </c>
      <c r="AE33" s="65"/>
      <c r="AF33" s="91" t="s">
        <v>23</v>
      </c>
      <c r="AG33" s="92">
        <f>AJ33*2+AJ36*1+AJ34*7</f>
        <v>31.099999999999998</v>
      </c>
      <c r="AH33" s="93" t="s">
        <v>24</v>
      </c>
      <c r="AI33" s="94" t="s">
        <v>25</v>
      </c>
      <c r="AJ33" s="93">
        <v>5</v>
      </c>
      <c r="AK33" s="95" t="s">
        <v>26</v>
      </c>
    </row>
    <row r="34" spans="1:37" ht="27" customHeight="1">
      <c r="A34" s="115">
        <f>A27+1</f>
        <v>42797</v>
      </c>
      <c r="B34" s="45" t="s">
        <v>27</v>
      </c>
      <c r="C34" s="96" t="s">
        <v>88</v>
      </c>
      <c r="D34" s="89">
        <v>0.3</v>
      </c>
      <c r="E34" s="97">
        <f>F34*D34</f>
        <v>0.267</v>
      </c>
      <c r="F34" s="97">
        <f>F2</f>
        <v>0.89</v>
      </c>
      <c r="G34" s="89" t="s">
        <v>44</v>
      </c>
      <c r="H34" s="90">
        <v>120</v>
      </c>
      <c r="I34" s="75">
        <f>E34*H34</f>
        <v>32.04</v>
      </c>
      <c r="J34" s="96" t="s">
        <v>119</v>
      </c>
      <c r="K34" s="89">
        <v>4</v>
      </c>
      <c r="L34" s="85">
        <v>4</v>
      </c>
      <c r="M34" s="98">
        <f>F2</f>
        <v>0.89</v>
      </c>
      <c r="N34" s="89" t="s">
        <v>19</v>
      </c>
      <c r="O34" s="90">
        <v>65</v>
      </c>
      <c r="P34" s="75">
        <f>L34*O34</f>
        <v>260</v>
      </c>
      <c r="Q34" s="96" t="s">
        <v>30</v>
      </c>
      <c r="R34" s="89">
        <v>0.5</v>
      </c>
      <c r="S34" s="97">
        <f>T34*R34</f>
        <v>0.445</v>
      </c>
      <c r="T34" s="98">
        <f>F2</f>
        <v>0.89</v>
      </c>
      <c r="U34" s="89" t="s">
        <v>31</v>
      </c>
      <c r="V34" s="90">
        <v>65</v>
      </c>
      <c r="W34" s="75">
        <f>S34*V34</f>
        <v>28.925</v>
      </c>
      <c r="X34" s="96" t="s">
        <v>116</v>
      </c>
      <c r="Y34" s="89">
        <v>1</v>
      </c>
      <c r="Z34" s="85">
        <f t="shared" si="14"/>
        <v>0.89</v>
      </c>
      <c r="AA34" s="98">
        <f>F2</f>
        <v>0.89</v>
      </c>
      <c r="AB34" s="89" t="s">
        <v>19</v>
      </c>
      <c r="AC34" s="90">
        <v>30</v>
      </c>
      <c r="AD34" s="75">
        <f t="shared" si="15"/>
        <v>26.7</v>
      </c>
      <c r="AE34" s="65"/>
      <c r="AF34" s="99" t="s">
        <v>33</v>
      </c>
      <c r="AG34" s="100">
        <f>AJ34*5+AJ35*5</f>
        <v>23</v>
      </c>
      <c r="AH34" s="101" t="s">
        <v>24</v>
      </c>
      <c r="AI34" s="102" t="s">
        <v>34</v>
      </c>
      <c r="AJ34" s="101">
        <v>2.8</v>
      </c>
      <c r="AK34" s="95">
        <v>2</v>
      </c>
    </row>
    <row r="35" spans="1:37" ht="27" customHeight="1">
      <c r="A35" s="116">
        <f>A34</f>
        <v>42797</v>
      </c>
      <c r="B35" s="45" t="s">
        <v>35</v>
      </c>
      <c r="C35" s="96" t="s">
        <v>120</v>
      </c>
      <c r="D35" s="89">
        <v>4</v>
      </c>
      <c r="E35" s="85">
        <v>5</v>
      </c>
      <c r="F35" s="97">
        <f>F2</f>
        <v>0.89</v>
      </c>
      <c r="G35" s="89" t="s">
        <v>44</v>
      </c>
      <c r="H35" s="90">
        <v>55</v>
      </c>
      <c r="I35" s="75">
        <f>E35*H35</f>
        <v>275</v>
      </c>
      <c r="J35" s="96" t="s">
        <v>121</v>
      </c>
      <c r="K35" s="89">
        <v>0.3</v>
      </c>
      <c r="L35" s="97">
        <f>M35*K35</f>
        <v>0.267</v>
      </c>
      <c r="M35" s="98">
        <f>F2</f>
        <v>0.89</v>
      </c>
      <c r="N35" s="89" t="s">
        <v>19</v>
      </c>
      <c r="O35" s="90">
        <v>50</v>
      </c>
      <c r="P35" s="75">
        <f>L35*O35</f>
        <v>13.350000000000001</v>
      </c>
      <c r="Q35" s="96" t="s">
        <v>45</v>
      </c>
      <c r="R35" s="89">
        <v>0.5</v>
      </c>
      <c r="S35" s="97">
        <f>T35*R35</f>
        <v>0.445</v>
      </c>
      <c r="T35" s="98">
        <f>F2</f>
        <v>0.89</v>
      </c>
      <c r="U35" s="89" t="s">
        <v>19</v>
      </c>
      <c r="V35" s="90">
        <v>30</v>
      </c>
      <c r="W35" s="75">
        <f>S35*V35</f>
        <v>13.35</v>
      </c>
      <c r="X35" s="96" t="s">
        <v>122</v>
      </c>
      <c r="Y35" s="89">
        <v>1</v>
      </c>
      <c r="Z35" s="85">
        <f t="shared" si="14"/>
        <v>0.89</v>
      </c>
      <c r="AA35" s="98">
        <f>F2</f>
        <v>0.89</v>
      </c>
      <c r="AB35" s="89" t="s">
        <v>19</v>
      </c>
      <c r="AC35" s="90">
        <v>45</v>
      </c>
      <c r="AD35" s="75">
        <f t="shared" si="15"/>
        <v>40.05</v>
      </c>
      <c r="AE35" s="65"/>
      <c r="AF35" s="99" t="s">
        <v>39</v>
      </c>
      <c r="AG35" s="100">
        <f>AJ33*15+AJ36*5+AJ37*15</f>
        <v>82.5</v>
      </c>
      <c r="AH35" s="101" t="s">
        <v>24</v>
      </c>
      <c r="AI35" s="99" t="s">
        <v>40</v>
      </c>
      <c r="AJ35" s="101">
        <v>1.8</v>
      </c>
      <c r="AK35" s="103" t="s">
        <v>41</v>
      </c>
    </row>
    <row r="36" spans="1:37" ht="27" customHeight="1">
      <c r="A36" s="65"/>
      <c r="B36" s="45" t="s">
        <v>42</v>
      </c>
      <c r="C36" s="96" t="s">
        <v>123</v>
      </c>
      <c r="D36" s="89">
        <v>2</v>
      </c>
      <c r="E36" s="85">
        <v>1</v>
      </c>
      <c r="F36" s="97">
        <f>F2</f>
        <v>0.89</v>
      </c>
      <c r="G36" s="89" t="s">
        <v>44</v>
      </c>
      <c r="H36" s="90">
        <v>65</v>
      </c>
      <c r="I36" s="75">
        <f>E36*H36</f>
        <v>65</v>
      </c>
      <c r="J36" s="96"/>
      <c r="K36" s="89"/>
      <c r="L36" s="97"/>
      <c r="M36" s="98"/>
      <c r="N36" s="89"/>
      <c r="O36" s="90"/>
      <c r="P36" s="75"/>
      <c r="Q36" s="96"/>
      <c r="R36" s="89"/>
      <c r="S36" s="97"/>
      <c r="T36" s="98"/>
      <c r="U36" s="89"/>
      <c r="V36" s="90"/>
      <c r="W36" s="75"/>
      <c r="X36" s="96" t="s">
        <v>38</v>
      </c>
      <c r="Y36" s="89">
        <v>0.2</v>
      </c>
      <c r="Z36" s="97">
        <f t="shared" si="14"/>
        <v>0.17800000000000002</v>
      </c>
      <c r="AA36" s="98">
        <f>F2</f>
        <v>0.89</v>
      </c>
      <c r="AB36" s="89" t="s">
        <v>19</v>
      </c>
      <c r="AC36" s="90">
        <v>50</v>
      </c>
      <c r="AD36" s="75">
        <f t="shared" si="15"/>
        <v>8.9</v>
      </c>
      <c r="AE36" s="65"/>
      <c r="AF36" s="99"/>
      <c r="AG36" s="104"/>
      <c r="AH36" s="101"/>
      <c r="AI36" s="99" t="s">
        <v>47</v>
      </c>
      <c r="AJ36" s="101">
        <v>1.5</v>
      </c>
      <c r="AK36" s="95" t="s">
        <v>48</v>
      </c>
    </row>
    <row r="37" spans="1:37" ht="27" customHeight="1">
      <c r="A37" s="65"/>
      <c r="B37" s="18"/>
      <c r="C37" s="96"/>
      <c r="D37" s="89"/>
      <c r="E37" s="97"/>
      <c r="F37" s="97"/>
      <c r="G37" s="89"/>
      <c r="H37" s="90"/>
      <c r="I37" s="75"/>
      <c r="J37" s="96"/>
      <c r="K37" s="89"/>
      <c r="L37" s="85"/>
      <c r="M37" s="98"/>
      <c r="N37" s="89"/>
      <c r="O37" s="90"/>
      <c r="P37" s="75"/>
      <c r="Q37" s="96"/>
      <c r="R37" s="89"/>
      <c r="S37" s="97"/>
      <c r="T37" s="98"/>
      <c r="U37" s="89"/>
      <c r="V37" s="90"/>
      <c r="W37" s="75"/>
      <c r="X37" s="96" t="s">
        <v>46</v>
      </c>
      <c r="Y37" s="89">
        <v>0.5</v>
      </c>
      <c r="Z37" s="97">
        <f t="shared" si="14"/>
        <v>0.445</v>
      </c>
      <c r="AA37" s="98">
        <f>F2</f>
        <v>0.89</v>
      </c>
      <c r="AB37" s="89" t="s">
        <v>19</v>
      </c>
      <c r="AC37" s="90">
        <v>50</v>
      </c>
      <c r="AD37" s="75">
        <f t="shared" si="15"/>
        <v>22.25</v>
      </c>
      <c r="AE37" s="65"/>
      <c r="AF37" s="117"/>
      <c r="AG37" s="104"/>
      <c r="AH37" s="101"/>
      <c r="AI37" s="99" t="s">
        <v>50</v>
      </c>
      <c r="AJ37" s="101">
        <v>0</v>
      </c>
      <c r="AK37" s="103">
        <v>1</v>
      </c>
    </row>
    <row r="38" spans="1:37" ht="27" customHeight="1">
      <c r="A38" s="65"/>
      <c r="B38" s="18"/>
      <c r="C38" s="96"/>
      <c r="D38" s="89"/>
      <c r="E38" s="97"/>
      <c r="F38" s="97"/>
      <c r="G38" s="89"/>
      <c r="H38" s="90"/>
      <c r="I38" s="75"/>
      <c r="J38" s="96"/>
      <c r="K38" s="89"/>
      <c r="L38" s="85"/>
      <c r="M38" s="98"/>
      <c r="N38" s="89"/>
      <c r="O38" s="90"/>
      <c r="P38" s="75"/>
      <c r="Q38" s="96"/>
      <c r="R38" s="89"/>
      <c r="S38" s="97"/>
      <c r="T38" s="98"/>
      <c r="U38" s="89"/>
      <c r="V38" s="90"/>
      <c r="W38" s="75"/>
      <c r="X38" s="96" t="s">
        <v>88</v>
      </c>
      <c r="Y38" s="89">
        <v>0.5</v>
      </c>
      <c r="Z38" s="97">
        <f t="shared" si="14"/>
        <v>0.445</v>
      </c>
      <c r="AA38" s="98">
        <f>F2</f>
        <v>0.89</v>
      </c>
      <c r="AB38" s="89" t="s">
        <v>19</v>
      </c>
      <c r="AC38" s="90">
        <v>50</v>
      </c>
      <c r="AD38" s="75">
        <f t="shared" si="15"/>
        <v>22.25</v>
      </c>
      <c r="AE38" s="118"/>
      <c r="AF38" s="117"/>
      <c r="AG38" s="104"/>
      <c r="AH38" s="101"/>
      <c r="AI38" s="99"/>
      <c r="AJ38" s="101"/>
      <c r="AK38" s="103"/>
    </row>
    <row r="39" spans="1:37" ht="27" customHeight="1">
      <c r="A39" s="114"/>
      <c r="B39" s="112"/>
      <c r="C39" s="105"/>
      <c r="D39" s="108"/>
      <c r="E39" s="119"/>
      <c r="F39" s="119"/>
      <c r="G39" s="108"/>
      <c r="H39" s="106"/>
      <c r="I39" s="113"/>
      <c r="J39" s="105"/>
      <c r="K39" s="108"/>
      <c r="L39" s="119"/>
      <c r="M39" s="120"/>
      <c r="N39" s="108"/>
      <c r="O39" s="106"/>
      <c r="P39" s="113"/>
      <c r="Q39" s="105"/>
      <c r="R39" s="108"/>
      <c r="S39" s="121"/>
      <c r="T39" s="98"/>
      <c r="U39" s="108"/>
      <c r="V39" s="106"/>
      <c r="W39" s="113"/>
      <c r="X39" s="105"/>
      <c r="Y39" s="108"/>
      <c r="Z39" s="119"/>
      <c r="AA39" s="120"/>
      <c r="AB39" s="108"/>
      <c r="AC39" s="106"/>
      <c r="AD39" s="113">
        <f t="shared" si="15"/>
        <v>0</v>
      </c>
      <c r="AE39" s="122" t="s">
        <v>124</v>
      </c>
      <c r="AF39" s="123"/>
      <c r="AG39" s="124"/>
      <c r="AH39" s="125"/>
      <c r="AI39" s="126"/>
      <c r="AJ39" s="125"/>
      <c r="AK39" s="127"/>
    </row>
    <row r="40" spans="1:37" ht="32.25">
      <c r="A40" s="2"/>
      <c r="B40" s="2"/>
      <c r="C40" s="128"/>
      <c r="D40" s="128"/>
      <c r="E40" s="129"/>
      <c r="F40" s="97"/>
      <c r="G40" s="130"/>
      <c r="H40" s="128"/>
      <c r="I40" s="128">
        <f>SUM(I5:I39)</f>
        <v>2413.09</v>
      </c>
      <c r="J40" s="128"/>
      <c r="K40" s="128"/>
      <c r="L40" s="131"/>
      <c r="M40" s="132"/>
      <c r="N40" s="130"/>
      <c r="O40" s="128"/>
      <c r="P40" s="128">
        <f>SUM(P5:P39)</f>
        <v>1238.4</v>
      </c>
      <c r="Q40" s="128"/>
      <c r="R40" s="128"/>
      <c r="S40" s="131"/>
      <c r="T40" s="132" t="s">
        <v>125</v>
      </c>
      <c r="U40" s="130"/>
      <c r="V40" s="128"/>
      <c r="W40" s="128">
        <f>SUM(W5:W39)</f>
        <v>898.125</v>
      </c>
      <c r="X40" s="128"/>
      <c r="Y40" s="128"/>
      <c r="Z40" s="131"/>
      <c r="AA40" s="132"/>
      <c r="AB40" s="130"/>
      <c r="AC40" s="128"/>
      <c r="AD40" s="128">
        <f>SUM(AD5:AD39)</f>
        <v>310.37499999999994</v>
      </c>
      <c r="AE40" s="133">
        <f>(SUM(A40:AD40)+P2*E2*5)/K2/E2</f>
        <v>19.86887640449438</v>
      </c>
      <c r="AF40" s="134"/>
      <c r="AG40" s="135"/>
      <c r="AH40" s="135"/>
      <c r="AI40" s="135"/>
      <c r="AJ40" s="135"/>
      <c r="AK40" s="135"/>
    </row>
    <row r="41" spans="1:33" ht="32.25">
      <c r="A41" s="2" t="s">
        <v>126</v>
      </c>
      <c r="B41" s="2"/>
      <c r="C41" s="10"/>
      <c r="D41" s="10"/>
      <c r="E41" s="137"/>
      <c r="F41" s="137"/>
      <c r="G41" s="186" t="s">
        <v>127</v>
      </c>
      <c r="H41" s="186"/>
      <c r="I41" s="186"/>
      <c r="J41" s="186"/>
      <c r="K41" s="186"/>
      <c r="L41" s="138"/>
      <c r="M41" s="139"/>
      <c r="N41" s="8"/>
      <c r="O41" s="10"/>
      <c r="P41" s="10"/>
      <c r="Q41" s="187"/>
      <c r="R41" s="187"/>
      <c r="S41" s="187"/>
      <c r="T41" s="187"/>
      <c r="U41" s="187"/>
      <c r="V41" s="10"/>
      <c r="W41" s="10"/>
      <c r="X41" s="10" t="s">
        <v>128</v>
      </c>
      <c r="AF41" s="141"/>
      <c r="AG41" s="10"/>
    </row>
  </sheetData>
  <sheetProtection/>
  <mergeCells count="36">
    <mergeCell ref="X32:AD32"/>
    <mergeCell ref="C32:I32"/>
    <mergeCell ref="X18:AD18"/>
    <mergeCell ref="J25:P25"/>
    <mergeCell ref="Q25:W25"/>
    <mergeCell ref="X25:AD25"/>
    <mergeCell ref="G41:K41"/>
    <mergeCell ref="Q41:U41"/>
    <mergeCell ref="J32:P32"/>
    <mergeCell ref="Q32:W32"/>
    <mergeCell ref="B25:B31"/>
    <mergeCell ref="C18:I18"/>
    <mergeCell ref="J18:P18"/>
    <mergeCell ref="Q18:W18"/>
    <mergeCell ref="J24:N24"/>
    <mergeCell ref="J23:N23"/>
    <mergeCell ref="C25:I25"/>
    <mergeCell ref="C11:I11"/>
    <mergeCell ref="J11:P11"/>
    <mergeCell ref="Q11:W11"/>
    <mergeCell ref="X11:AD11"/>
    <mergeCell ref="AI17:AJ17"/>
    <mergeCell ref="AI11:AJ11"/>
    <mergeCell ref="AI25:AJ25"/>
    <mergeCell ref="AI32:AJ32"/>
    <mergeCell ref="AI18:AJ18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</mergeCells>
  <printOptions/>
  <pageMargins left="0" right="0" top="0" bottom="0" header="0.5118110236220472" footer="0.5118110236220472"/>
  <pageSetup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L41"/>
  <sheetViews>
    <sheetView view="pageBreakPreview" zoomScale="60" zoomScaleNormal="55" workbookViewId="0" topLeftCell="E5">
      <selection activeCell="Q9" sqref="Q9:U10"/>
    </sheetView>
  </sheetViews>
  <sheetFormatPr defaultColWidth="9.00390625" defaultRowHeight="16.5"/>
  <cols>
    <col min="1" max="1" width="13.25390625" style="10" customWidth="1"/>
    <col min="2" max="2" width="6.875" style="10" customWidth="1"/>
    <col min="3" max="3" width="31.00390625" style="10" customWidth="1"/>
    <col min="4" max="4" width="10.625" style="10" hidden="1" customWidth="1"/>
    <col min="5" max="5" width="10.625" style="137" customWidth="1"/>
    <col min="6" max="6" width="10.625" style="137" hidden="1" customWidth="1"/>
    <col min="7" max="7" width="8.75390625" style="10" customWidth="1"/>
    <col min="8" max="8" width="9.00390625" style="10" hidden="1" customWidth="1"/>
    <col min="9" max="9" width="11.875" style="10" hidden="1" customWidth="1"/>
    <col min="10" max="10" width="28.25390625" style="10" customWidth="1"/>
    <col min="11" max="11" width="8.00390625" style="10" hidden="1" customWidth="1"/>
    <col min="12" max="12" width="9.00390625" style="139" customWidth="1"/>
    <col min="13" max="13" width="9.00390625" style="139" hidden="1" customWidth="1"/>
    <col min="14" max="14" width="9.00390625" style="10" customWidth="1"/>
    <col min="15" max="15" width="9.00390625" style="10" hidden="1" customWidth="1"/>
    <col min="16" max="16" width="11.875" style="10" hidden="1" customWidth="1"/>
    <col min="17" max="17" width="29.375" style="10" customWidth="1"/>
    <col min="18" max="18" width="9.00390625" style="10" hidden="1" customWidth="1"/>
    <col min="19" max="19" width="9.00390625" style="139" customWidth="1"/>
    <col min="20" max="20" width="9.00390625" style="139" hidden="1" customWidth="1"/>
    <col min="21" max="21" width="9.00390625" style="10" customWidth="1"/>
    <col min="22" max="22" width="9.00390625" style="10" hidden="1" customWidth="1"/>
    <col min="23" max="23" width="10.875" style="10" hidden="1" customWidth="1"/>
    <col min="24" max="24" width="27.625" style="10" customWidth="1"/>
    <col min="25" max="25" width="9.00390625" style="10" hidden="1" customWidth="1"/>
    <col min="26" max="26" width="9.00390625" style="139" customWidth="1"/>
    <col min="27" max="27" width="9.00390625" style="139" hidden="1" customWidth="1"/>
    <col min="28" max="28" width="9.00390625" style="10" customWidth="1"/>
    <col min="29" max="29" width="9.00390625" style="10" hidden="1" customWidth="1"/>
    <col min="30" max="30" width="15.625" style="10" hidden="1" customWidth="1"/>
    <col min="31" max="31" width="9.125" style="10" customWidth="1"/>
    <col min="32" max="32" width="9.25390625" style="164" customWidth="1"/>
    <col min="33" max="33" width="6.125" style="153" customWidth="1"/>
    <col min="34" max="34" width="3.75390625" style="153" customWidth="1"/>
    <col min="35" max="35" width="9.875" style="153" customWidth="1"/>
    <col min="36" max="36" width="5.875" style="153" customWidth="1"/>
    <col min="37" max="37" width="7.50390625" style="153" customWidth="1"/>
    <col min="38" max="38" width="9.00390625" style="153" customWidth="1"/>
    <col min="39" max="16384" width="9.00390625" style="10" customWidth="1"/>
  </cols>
  <sheetData>
    <row r="1" spans="1:33" ht="32.25">
      <c r="A1" s="165" t="s">
        <v>195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2" ht="32.25">
      <c r="A2" s="166" t="s">
        <v>0</v>
      </c>
      <c r="B2" s="166"/>
      <c r="C2" s="166"/>
      <c r="D2" s="3">
        <v>100</v>
      </c>
      <c r="E2" s="4">
        <v>89</v>
      </c>
      <c r="F2" s="5">
        <f>E2/D2</f>
        <v>0.89</v>
      </c>
      <c r="H2" s="168" t="s">
        <v>1</v>
      </c>
      <c r="I2" s="168"/>
      <c r="J2" s="168"/>
      <c r="K2" s="6">
        <v>5</v>
      </c>
      <c r="L2" s="7"/>
      <c r="M2" s="169" t="s">
        <v>2</v>
      </c>
      <c r="N2" s="169"/>
      <c r="O2" s="169"/>
      <c r="P2" s="6">
        <v>2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154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99" t="s">
        <v>197</v>
      </c>
      <c r="AG3" s="200"/>
      <c r="AH3" s="200"/>
      <c r="AI3" s="200"/>
      <c r="AJ3" s="200"/>
      <c r="AK3" s="201"/>
    </row>
    <row r="4" spans="1:37" ht="27" customHeight="1">
      <c r="A4" s="18"/>
      <c r="B4" s="18"/>
      <c r="C4" s="182" t="s">
        <v>129</v>
      </c>
      <c r="D4" s="182"/>
      <c r="E4" s="182"/>
      <c r="F4" s="182"/>
      <c r="G4" s="182"/>
      <c r="H4" s="182"/>
      <c r="I4" s="182"/>
      <c r="J4" s="182" t="s">
        <v>130</v>
      </c>
      <c r="K4" s="182"/>
      <c r="L4" s="182"/>
      <c r="M4" s="182"/>
      <c r="N4" s="182"/>
      <c r="O4" s="182"/>
      <c r="P4" s="182"/>
      <c r="Q4" s="182" t="s">
        <v>54</v>
      </c>
      <c r="R4" s="182"/>
      <c r="S4" s="182"/>
      <c r="T4" s="182"/>
      <c r="U4" s="182"/>
      <c r="V4" s="182"/>
      <c r="W4" s="182"/>
      <c r="X4" s="182" t="s">
        <v>131</v>
      </c>
      <c r="Y4" s="182"/>
      <c r="Z4" s="182"/>
      <c r="AA4" s="182"/>
      <c r="AB4" s="182"/>
      <c r="AC4" s="182"/>
      <c r="AD4" s="182"/>
      <c r="AE4" s="109"/>
      <c r="AF4" s="66" t="s">
        <v>198</v>
      </c>
      <c r="AG4" s="67">
        <f>AJ5*68+AJ6*73+AJ7*45+AJ8*24+AJ9*60</f>
        <v>675.9</v>
      </c>
      <c r="AH4" s="68" t="s">
        <v>199</v>
      </c>
      <c r="AI4" s="175" t="s">
        <v>200</v>
      </c>
      <c r="AJ4" s="175"/>
      <c r="AK4" s="69" t="s">
        <v>201</v>
      </c>
    </row>
    <row r="5" spans="1:37" ht="27" customHeight="1">
      <c r="A5" s="25">
        <v>42800</v>
      </c>
      <c r="B5" s="25"/>
      <c r="C5" s="74" t="s">
        <v>132</v>
      </c>
      <c r="D5" s="84">
        <v>6</v>
      </c>
      <c r="E5" s="97">
        <v>5.5</v>
      </c>
      <c r="F5" s="144">
        <f>F2</f>
        <v>0.89</v>
      </c>
      <c r="G5" s="87" t="s">
        <v>19</v>
      </c>
      <c r="H5" s="88">
        <v>150</v>
      </c>
      <c r="I5" s="75">
        <f aca="true" t="shared" si="0" ref="I5:I10">E5*H5</f>
        <v>825</v>
      </c>
      <c r="J5" s="74" t="s">
        <v>133</v>
      </c>
      <c r="K5" s="84">
        <v>1</v>
      </c>
      <c r="L5" s="85">
        <f>M5*K5</f>
        <v>0.89</v>
      </c>
      <c r="M5" s="86">
        <f>F2</f>
        <v>0.89</v>
      </c>
      <c r="N5" s="84" t="s">
        <v>19</v>
      </c>
      <c r="O5" s="88">
        <v>60</v>
      </c>
      <c r="P5" s="75">
        <f aca="true" t="shared" si="1" ref="P5:P10">L5*O5</f>
        <v>53.4</v>
      </c>
      <c r="Q5" s="74" t="s">
        <v>20</v>
      </c>
      <c r="R5" s="84">
        <v>8</v>
      </c>
      <c r="S5" s="85">
        <v>7</v>
      </c>
      <c r="T5" s="86">
        <f>F2</f>
        <v>0.89</v>
      </c>
      <c r="U5" s="87" t="s">
        <v>19</v>
      </c>
      <c r="V5" s="88">
        <v>25</v>
      </c>
      <c r="W5" s="75">
        <f aca="true" t="shared" si="2" ref="W5:W10">S5*V5</f>
        <v>175</v>
      </c>
      <c r="X5" s="110" t="s">
        <v>134</v>
      </c>
      <c r="Y5" s="89">
        <v>0.5</v>
      </c>
      <c r="Z5" s="97">
        <f>AA5*Y5</f>
        <v>0.445</v>
      </c>
      <c r="AA5" s="86">
        <f>F2</f>
        <v>0.89</v>
      </c>
      <c r="AB5" s="89" t="s">
        <v>69</v>
      </c>
      <c r="AC5" s="90">
        <v>200</v>
      </c>
      <c r="AD5" s="75">
        <f>AC5*Z5</f>
        <v>89</v>
      </c>
      <c r="AE5" s="65"/>
      <c r="AF5" s="91" t="s">
        <v>202</v>
      </c>
      <c r="AG5" s="92">
        <f>AJ5*2+AJ8*1+AJ6*7</f>
        <v>29.6</v>
      </c>
      <c r="AH5" s="93" t="s">
        <v>203</v>
      </c>
      <c r="AI5" s="94" t="s">
        <v>204</v>
      </c>
      <c r="AJ5" s="93">
        <v>5</v>
      </c>
      <c r="AK5" s="95" t="s">
        <v>205</v>
      </c>
    </row>
    <row r="6" spans="1:37" ht="27" customHeight="1">
      <c r="A6" s="45">
        <v>40945</v>
      </c>
      <c r="B6" s="45" t="s">
        <v>27</v>
      </c>
      <c r="C6" s="96" t="s">
        <v>135</v>
      </c>
      <c r="D6" s="89">
        <v>2</v>
      </c>
      <c r="E6" s="85">
        <v>2</v>
      </c>
      <c r="F6" s="97">
        <f>F2</f>
        <v>0.89</v>
      </c>
      <c r="G6" s="75" t="s">
        <v>19</v>
      </c>
      <c r="H6" s="90">
        <v>25</v>
      </c>
      <c r="I6" s="75">
        <f t="shared" si="0"/>
        <v>50</v>
      </c>
      <c r="J6" s="96" t="s">
        <v>136</v>
      </c>
      <c r="K6" s="89">
        <v>0.5</v>
      </c>
      <c r="L6" s="97">
        <v>0.3</v>
      </c>
      <c r="M6" s="98">
        <f>F2</f>
        <v>0.89</v>
      </c>
      <c r="N6" s="89" t="s">
        <v>19</v>
      </c>
      <c r="O6" s="90">
        <v>250</v>
      </c>
      <c r="P6" s="75">
        <f t="shared" si="1"/>
        <v>75</v>
      </c>
      <c r="Q6" s="96" t="s">
        <v>30</v>
      </c>
      <c r="R6" s="89">
        <v>0.5</v>
      </c>
      <c r="S6" s="97">
        <v>0.4</v>
      </c>
      <c r="T6" s="98">
        <f>F2</f>
        <v>0.89</v>
      </c>
      <c r="U6" s="75" t="s">
        <v>31</v>
      </c>
      <c r="V6" s="90">
        <v>120</v>
      </c>
      <c r="W6" s="75">
        <f t="shared" si="2"/>
        <v>48</v>
      </c>
      <c r="X6" s="110" t="s">
        <v>119</v>
      </c>
      <c r="Y6" s="89">
        <v>2</v>
      </c>
      <c r="Z6" s="85">
        <v>2</v>
      </c>
      <c r="AA6" s="98">
        <f>F2</f>
        <v>0.89</v>
      </c>
      <c r="AB6" s="89" t="s">
        <v>19</v>
      </c>
      <c r="AC6" s="90">
        <v>65</v>
      </c>
      <c r="AD6" s="75">
        <f>AC6*Z6</f>
        <v>130</v>
      </c>
      <c r="AE6" s="65"/>
      <c r="AF6" s="99" t="s">
        <v>206</v>
      </c>
      <c r="AG6" s="100">
        <f>AJ6*5+AJ7*5</f>
        <v>25.5</v>
      </c>
      <c r="AH6" s="101" t="s">
        <v>203</v>
      </c>
      <c r="AI6" s="102" t="s">
        <v>207</v>
      </c>
      <c r="AJ6" s="101">
        <v>2.6</v>
      </c>
      <c r="AK6" s="95">
        <v>2</v>
      </c>
    </row>
    <row r="7" spans="1:37" ht="27" customHeight="1">
      <c r="A7" s="45"/>
      <c r="B7" s="45" t="s">
        <v>35</v>
      </c>
      <c r="C7" s="96" t="s">
        <v>104</v>
      </c>
      <c r="D7" s="89">
        <v>2</v>
      </c>
      <c r="E7" s="85">
        <v>2</v>
      </c>
      <c r="F7" s="97">
        <f>F2</f>
        <v>0.89</v>
      </c>
      <c r="G7" s="75" t="s">
        <v>19</v>
      </c>
      <c r="H7" s="90">
        <v>35</v>
      </c>
      <c r="I7" s="75">
        <f t="shared" si="0"/>
        <v>70</v>
      </c>
      <c r="J7" s="96" t="s">
        <v>116</v>
      </c>
      <c r="K7" s="89">
        <v>1</v>
      </c>
      <c r="L7" s="85">
        <f>M7*K7</f>
        <v>0.89</v>
      </c>
      <c r="M7" s="98">
        <f>F2</f>
        <v>0.89</v>
      </c>
      <c r="N7" s="89" t="s">
        <v>19</v>
      </c>
      <c r="O7" s="90">
        <v>30</v>
      </c>
      <c r="P7" s="75">
        <f t="shared" si="1"/>
        <v>26.7</v>
      </c>
      <c r="Q7" s="96" t="s">
        <v>45</v>
      </c>
      <c r="R7" s="89">
        <v>0.5</v>
      </c>
      <c r="S7" s="97">
        <v>0.5</v>
      </c>
      <c r="T7" s="98">
        <f>F2</f>
        <v>0.89</v>
      </c>
      <c r="U7" s="75" t="s">
        <v>19</v>
      </c>
      <c r="V7" s="90">
        <v>35</v>
      </c>
      <c r="W7" s="75">
        <f t="shared" si="2"/>
        <v>17.5</v>
      </c>
      <c r="X7" s="110" t="s">
        <v>46</v>
      </c>
      <c r="Y7" s="89">
        <v>0.5</v>
      </c>
      <c r="Z7" s="97">
        <v>0.5</v>
      </c>
      <c r="AA7" s="98">
        <f>F2</f>
        <v>0.89</v>
      </c>
      <c r="AB7" s="89" t="s">
        <v>19</v>
      </c>
      <c r="AC7" s="90">
        <v>55</v>
      </c>
      <c r="AD7" s="75">
        <f>AC7*Z7</f>
        <v>27.5</v>
      </c>
      <c r="AE7" s="65"/>
      <c r="AF7" s="99" t="s">
        <v>208</v>
      </c>
      <c r="AG7" s="100">
        <f>AJ5*15+AJ8*5+AJ9*15</f>
        <v>82</v>
      </c>
      <c r="AH7" s="101" t="s">
        <v>203</v>
      </c>
      <c r="AI7" s="99" t="s">
        <v>209</v>
      </c>
      <c r="AJ7" s="101">
        <v>2.5</v>
      </c>
      <c r="AK7" s="103" t="s">
        <v>210</v>
      </c>
    </row>
    <row r="8" spans="1:37" ht="27" customHeight="1">
      <c r="A8" s="45"/>
      <c r="B8" s="45" t="s">
        <v>42</v>
      </c>
      <c r="C8" s="96" t="s">
        <v>51</v>
      </c>
      <c r="D8" s="89">
        <v>0.2</v>
      </c>
      <c r="E8" s="97">
        <f>F8*D8</f>
        <v>0.17800000000000002</v>
      </c>
      <c r="F8" s="97">
        <f>F2</f>
        <v>0.89</v>
      </c>
      <c r="G8" s="75" t="s">
        <v>44</v>
      </c>
      <c r="H8" s="90">
        <v>50</v>
      </c>
      <c r="I8" s="75">
        <f t="shared" si="0"/>
        <v>8.9</v>
      </c>
      <c r="J8" s="96" t="s">
        <v>101</v>
      </c>
      <c r="K8" s="89">
        <v>0.5</v>
      </c>
      <c r="L8" s="97">
        <v>0.5</v>
      </c>
      <c r="M8" s="98">
        <f>F2</f>
        <v>0.89</v>
      </c>
      <c r="N8" s="89" t="s">
        <v>44</v>
      </c>
      <c r="O8" s="90">
        <v>150</v>
      </c>
      <c r="P8" s="75">
        <f t="shared" si="1"/>
        <v>75</v>
      </c>
      <c r="Q8" s="96"/>
      <c r="R8" s="89"/>
      <c r="S8" s="97"/>
      <c r="T8" s="98"/>
      <c r="U8" s="75"/>
      <c r="V8" s="90"/>
      <c r="W8" s="75">
        <f t="shared" si="2"/>
        <v>0</v>
      </c>
      <c r="X8" s="110" t="s">
        <v>137</v>
      </c>
      <c r="Y8" s="89">
        <v>0.3</v>
      </c>
      <c r="Z8" s="97">
        <f>AA8*Y8</f>
        <v>0.267</v>
      </c>
      <c r="AA8" s="98">
        <f>F2</f>
        <v>0.89</v>
      </c>
      <c r="AB8" s="89" t="s">
        <v>44</v>
      </c>
      <c r="AC8" s="90">
        <v>60</v>
      </c>
      <c r="AD8" s="75">
        <f>AC8*Z8</f>
        <v>16.02</v>
      </c>
      <c r="AE8" s="65"/>
      <c r="AF8" s="99"/>
      <c r="AG8" s="104"/>
      <c r="AH8" s="101"/>
      <c r="AI8" s="99" t="s">
        <v>211</v>
      </c>
      <c r="AJ8" s="101">
        <v>1.4</v>
      </c>
      <c r="AK8" s="95" t="s">
        <v>212</v>
      </c>
    </row>
    <row r="9" spans="1:37" ht="27" customHeight="1">
      <c r="A9" s="45"/>
      <c r="B9" s="45"/>
      <c r="C9" s="96" t="s">
        <v>138</v>
      </c>
      <c r="D9" s="89">
        <v>1</v>
      </c>
      <c r="E9" s="85">
        <f>F9*D9</f>
        <v>0.89</v>
      </c>
      <c r="F9" s="97">
        <f>F2</f>
        <v>0.89</v>
      </c>
      <c r="G9" s="75" t="s">
        <v>44</v>
      </c>
      <c r="H9" s="90">
        <v>50</v>
      </c>
      <c r="I9" s="75">
        <f t="shared" si="0"/>
        <v>44.5</v>
      </c>
      <c r="J9" s="96" t="s">
        <v>139</v>
      </c>
      <c r="K9" s="89">
        <v>5</v>
      </c>
      <c r="L9" s="85">
        <f>M9*K9</f>
        <v>4.45</v>
      </c>
      <c r="M9" s="98">
        <f>F2</f>
        <v>0.89</v>
      </c>
      <c r="N9" s="89" t="s">
        <v>44</v>
      </c>
      <c r="O9" s="90">
        <v>55</v>
      </c>
      <c r="P9" s="75">
        <f t="shared" si="1"/>
        <v>244.75</v>
      </c>
      <c r="Q9" s="188"/>
      <c r="R9" s="189"/>
      <c r="S9" s="189"/>
      <c r="T9" s="189"/>
      <c r="U9" s="190"/>
      <c r="V9" s="90"/>
      <c r="W9" s="75">
        <f t="shared" si="2"/>
        <v>0</v>
      </c>
      <c r="X9" s="110"/>
      <c r="Y9" s="89"/>
      <c r="Z9" s="97"/>
      <c r="AA9" s="98"/>
      <c r="AB9" s="89"/>
      <c r="AC9" s="90"/>
      <c r="AD9" s="75"/>
      <c r="AE9" s="65"/>
      <c r="AF9" s="99"/>
      <c r="AG9" s="104"/>
      <c r="AH9" s="101"/>
      <c r="AI9" s="99" t="s">
        <v>213</v>
      </c>
      <c r="AJ9" s="101">
        <v>0</v>
      </c>
      <c r="AK9" s="103">
        <v>1</v>
      </c>
    </row>
    <row r="10" spans="1:37" ht="27" customHeight="1">
      <c r="A10" s="18"/>
      <c r="B10" s="18"/>
      <c r="C10" s="105"/>
      <c r="D10" s="108"/>
      <c r="E10" s="97"/>
      <c r="F10" s="97"/>
      <c r="G10" s="113"/>
      <c r="H10" s="90"/>
      <c r="I10" s="75">
        <f t="shared" si="0"/>
        <v>0</v>
      </c>
      <c r="J10" s="105"/>
      <c r="K10" s="108"/>
      <c r="L10" s="85"/>
      <c r="M10" s="98"/>
      <c r="N10" s="108"/>
      <c r="O10" s="106"/>
      <c r="P10" s="75">
        <f t="shared" si="1"/>
        <v>0</v>
      </c>
      <c r="Q10" s="191"/>
      <c r="R10" s="192"/>
      <c r="S10" s="192"/>
      <c r="T10" s="192"/>
      <c r="U10" s="193"/>
      <c r="V10" s="90"/>
      <c r="W10" s="75">
        <f t="shared" si="2"/>
        <v>0</v>
      </c>
      <c r="X10" s="110"/>
      <c r="Y10" s="89"/>
      <c r="Z10" s="97"/>
      <c r="AA10" s="98"/>
      <c r="AB10" s="89"/>
      <c r="AC10" s="90"/>
      <c r="AD10" s="75"/>
      <c r="AE10" s="65"/>
      <c r="AF10" s="99"/>
      <c r="AG10" s="104"/>
      <c r="AH10" s="101"/>
      <c r="AI10" s="99"/>
      <c r="AJ10" s="101"/>
      <c r="AK10" s="103"/>
    </row>
    <row r="11" spans="1:37" ht="27" customHeight="1">
      <c r="A11" s="59"/>
      <c r="B11" s="59"/>
      <c r="C11" s="182" t="s">
        <v>140</v>
      </c>
      <c r="D11" s="182"/>
      <c r="E11" s="182"/>
      <c r="F11" s="182"/>
      <c r="G11" s="182"/>
      <c r="H11" s="182"/>
      <c r="I11" s="182"/>
      <c r="J11" s="195" t="s">
        <v>141</v>
      </c>
      <c r="K11" s="196"/>
      <c r="L11" s="196"/>
      <c r="M11" s="196"/>
      <c r="N11" s="196"/>
      <c r="O11" s="196"/>
      <c r="P11" s="197"/>
      <c r="Q11" s="183" t="s">
        <v>98</v>
      </c>
      <c r="R11" s="184"/>
      <c r="S11" s="184"/>
      <c r="T11" s="184"/>
      <c r="U11" s="184"/>
      <c r="V11" s="184"/>
      <c r="W11" s="155"/>
      <c r="X11" s="198" t="s">
        <v>142</v>
      </c>
      <c r="Y11" s="198"/>
      <c r="Z11" s="198"/>
      <c r="AA11" s="198"/>
      <c r="AB11" s="198"/>
      <c r="AC11" s="182"/>
      <c r="AD11" s="182"/>
      <c r="AE11" s="109"/>
      <c r="AF11" s="66" t="s">
        <v>198</v>
      </c>
      <c r="AG11" s="67">
        <f>AJ12*68+AJ13*73+AJ14*45+AJ15*24+AJ17*60</f>
        <v>655.8</v>
      </c>
      <c r="AH11" s="68" t="s">
        <v>199</v>
      </c>
      <c r="AI11" s="175" t="s">
        <v>200</v>
      </c>
      <c r="AJ11" s="175"/>
      <c r="AK11" s="69" t="s">
        <v>201</v>
      </c>
    </row>
    <row r="12" spans="1:37" ht="27" customHeight="1">
      <c r="A12" s="18"/>
      <c r="B12" s="18"/>
      <c r="C12" s="74" t="s">
        <v>56</v>
      </c>
      <c r="D12" s="84">
        <v>6</v>
      </c>
      <c r="E12" s="85">
        <v>6</v>
      </c>
      <c r="F12" s="144">
        <f>F2</f>
        <v>0.89</v>
      </c>
      <c r="G12" s="87" t="s">
        <v>57</v>
      </c>
      <c r="H12" s="90">
        <v>90</v>
      </c>
      <c r="I12" s="75">
        <f aca="true" t="shared" si="3" ref="I12:I17">E12*H12</f>
        <v>540</v>
      </c>
      <c r="J12" s="145" t="s">
        <v>101</v>
      </c>
      <c r="K12" s="84">
        <v>0.5</v>
      </c>
      <c r="L12" s="144">
        <v>0.5</v>
      </c>
      <c r="M12" s="86">
        <f>F2</f>
        <v>0.89</v>
      </c>
      <c r="N12" s="84" t="s">
        <v>19</v>
      </c>
      <c r="O12" s="88">
        <v>150</v>
      </c>
      <c r="P12" s="87">
        <f aca="true" t="shared" si="4" ref="P12:P17">L12*O12</f>
        <v>75</v>
      </c>
      <c r="Q12" s="74" t="s">
        <v>117</v>
      </c>
      <c r="R12" s="84">
        <v>8</v>
      </c>
      <c r="S12" s="97">
        <v>7.5</v>
      </c>
      <c r="T12" s="86">
        <f>F2</f>
        <v>0.89</v>
      </c>
      <c r="U12" s="87" t="s">
        <v>19</v>
      </c>
      <c r="V12" s="88">
        <v>25</v>
      </c>
      <c r="W12" s="75">
        <f aca="true" t="shared" si="5" ref="W12:W17">S12*V12</f>
        <v>187.5</v>
      </c>
      <c r="X12" s="145" t="s">
        <v>143</v>
      </c>
      <c r="Y12" s="84">
        <v>2</v>
      </c>
      <c r="Z12" s="146">
        <v>1</v>
      </c>
      <c r="AA12" s="86">
        <f>F8</f>
        <v>0.89</v>
      </c>
      <c r="AB12" s="84" t="s">
        <v>19</v>
      </c>
      <c r="AC12" s="90">
        <v>35</v>
      </c>
      <c r="AD12" s="75">
        <f>AC12*Z12</f>
        <v>35</v>
      </c>
      <c r="AE12" s="65"/>
      <c r="AF12" s="91" t="s">
        <v>202</v>
      </c>
      <c r="AG12" s="92">
        <f>AJ12*2+AJ15*1+AJ13*7</f>
        <v>29.7</v>
      </c>
      <c r="AH12" s="93" t="s">
        <v>203</v>
      </c>
      <c r="AI12" s="94" t="s">
        <v>204</v>
      </c>
      <c r="AJ12" s="93">
        <v>5</v>
      </c>
      <c r="AK12" s="95" t="s">
        <v>205</v>
      </c>
    </row>
    <row r="13" spans="1:37" ht="27" customHeight="1">
      <c r="A13" s="25">
        <f>A5+1</f>
        <v>42801</v>
      </c>
      <c r="B13" s="45" t="s">
        <v>27</v>
      </c>
      <c r="C13" s="96" t="s">
        <v>144</v>
      </c>
      <c r="D13" s="89">
        <v>3</v>
      </c>
      <c r="E13" s="85">
        <v>2</v>
      </c>
      <c r="F13" s="97">
        <f>F2</f>
        <v>0.89</v>
      </c>
      <c r="G13" s="75" t="s">
        <v>57</v>
      </c>
      <c r="H13" s="90">
        <v>35</v>
      </c>
      <c r="I13" s="75">
        <f t="shared" si="3"/>
        <v>70</v>
      </c>
      <c r="J13" s="147" t="s">
        <v>145</v>
      </c>
      <c r="K13" s="89">
        <v>2</v>
      </c>
      <c r="L13" s="85">
        <v>2</v>
      </c>
      <c r="M13" s="98">
        <f>F2</f>
        <v>0.89</v>
      </c>
      <c r="N13" s="89" t="s">
        <v>19</v>
      </c>
      <c r="O13" s="90">
        <v>45</v>
      </c>
      <c r="P13" s="75">
        <f t="shared" si="4"/>
        <v>90</v>
      </c>
      <c r="Q13" s="96" t="s">
        <v>30</v>
      </c>
      <c r="R13" s="89">
        <v>0.5</v>
      </c>
      <c r="S13" s="97">
        <f>T13*R13</f>
        <v>0.445</v>
      </c>
      <c r="T13" s="98">
        <f>F2</f>
        <v>0.89</v>
      </c>
      <c r="U13" s="75" t="s">
        <v>31</v>
      </c>
      <c r="V13" s="90">
        <v>120</v>
      </c>
      <c r="W13" s="75">
        <f t="shared" si="5"/>
        <v>53.4</v>
      </c>
      <c r="X13" s="147" t="s">
        <v>146</v>
      </c>
      <c r="Y13" s="89">
        <v>0.5</v>
      </c>
      <c r="Z13" s="97">
        <v>0.5</v>
      </c>
      <c r="AA13" s="98">
        <f>F8</f>
        <v>0.89</v>
      </c>
      <c r="AB13" s="89" t="s">
        <v>19</v>
      </c>
      <c r="AC13" s="90">
        <v>100</v>
      </c>
      <c r="AD13" s="75">
        <f>AC13*Z13</f>
        <v>50</v>
      </c>
      <c r="AE13" s="65"/>
      <c r="AF13" s="99" t="s">
        <v>206</v>
      </c>
      <c r="AG13" s="100">
        <f>AJ13*5+AJ14*5</f>
        <v>23</v>
      </c>
      <c r="AH13" s="101" t="s">
        <v>203</v>
      </c>
      <c r="AI13" s="102" t="s">
        <v>207</v>
      </c>
      <c r="AJ13" s="101">
        <v>2.6</v>
      </c>
      <c r="AK13" s="95">
        <v>2</v>
      </c>
    </row>
    <row r="14" spans="1:37" ht="27" customHeight="1">
      <c r="A14" s="45">
        <f>A13</f>
        <v>42801</v>
      </c>
      <c r="B14" s="45" t="s">
        <v>35</v>
      </c>
      <c r="C14" s="96" t="s">
        <v>147</v>
      </c>
      <c r="D14" s="89">
        <v>1</v>
      </c>
      <c r="E14" s="85">
        <v>1</v>
      </c>
      <c r="F14" s="97">
        <f>F2</f>
        <v>0.89</v>
      </c>
      <c r="G14" s="75" t="s">
        <v>44</v>
      </c>
      <c r="H14" s="90">
        <v>35</v>
      </c>
      <c r="I14" s="75">
        <f t="shared" si="3"/>
        <v>35</v>
      </c>
      <c r="J14" s="147" t="s">
        <v>122</v>
      </c>
      <c r="K14" s="89">
        <v>3</v>
      </c>
      <c r="L14" s="85">
        <v>3</v>
      </c>
      <c r="M14" s="98">
        <f>F2</f>
        <v>0.89</v>
      </c>
      <c r="N14" s="89" t="s">
        <v>44</v>
      </c>
      <c r="O14" s="90">
        <v>45</v>
      </c>
      <c r="P14" s="75">
        <f t="shared" si="4"/>
        <v>135</v>
      </c>
      <c r="Q14" s="96" t="s">
        <v>148</v>
      </c>
      <c r="R14" s="89">
        <v>1</v>
      </c>
      <c r="S14" s="97">
        <v>0.5</v>
      </c>
      <c r="T14" s="98">
        <f>F2</f>
        <v>0.89</v>
      </c>
      <c r="U14" s="75" t="s">
        <v>44</v>
      </c>
      <c r="V14" s="90">
        <v>35</v>
      </c>
      <c r="W14" s="75">
        <f t="shared" si="5"/>
        <v>17.5</v>
      </c>
      <c r="X14" s="147" t="s">
        <v>149</v>
      </c>
      <c r="Y14" s="89">
        <v>1</v>
      </c>
      <c r="Z14" s="85">
        <v>1</v>
      </c>
      <c r="AA14" s="98">
        <f>F8</f>
        <v>0.89</v>
      </c>
      <c r="AB14" s="89" t="s">
        <v>19</v>
      </c>
      <c r="AC14" s="90">
        <v>50</v>
      </c>
      <c r="AD14" s="75">
        <f>AC14*Z14</f>
        <v>50</v>
      </c>
      <c r="AE14" s="65" t="s">
        <v>50</v>
      </c>
      <c r="AF14" s="99" t="s">
        <v>208</v>
      </c>
      <c r="AG14" s="100">
        <f>AJ12*15+AJ15*5+AJ17*15</f>
        <v>82.5</v>
      </c>
      <c r="AH14" s="101" t="s">
        <v>203</v>
      </c>
      <c r="AI14" s="99" t="s">
        <v>209</v>
      </c>
      <c r="AJ14" s="101">
        <v>2</v>
      </c>
      <c r="AK14" s="103" t="s">
        <v>210</v>
      </c>
    </row>
    <row r="15" spans="1:37" ht="27" customHeight="1">
      <c r="A15" s="45"/>
      <c r="B15" s="45" t="s">
        <v>42</v>
      </c>
      <c r="C15" s="96" t="s">
        <v>70</v>
      </c>
      <c r="D15" s="89">
        <v>1</v>
      </c>
      <c r="E15" s="85">
        <v>1</v>
      </c>
      <c r="F15" s="97">
        <f>F2</f>
        <v>0.89</v>
      </c>
      <c r="G15" s="75" t="s">
        <v>44</v>
      </c>
      <c r="H15" s="90">
        <v>35</v>
      </c>
      <c r="I15" s="75">
        <f t="shared" si="3"/>
        <v>35</v>
      </c>
      <c r="J15" s="147" t="s">
        <v>116</v>
      </c>
      <c r="K15" s="89">
        <v>1</v>
      </c>
      <c r="L15" s="85">
        <v>1</v>
      </c>
      <c r="M15" s="98">
        <f>F2</f>
        <v>0.89</v>
      </c>
      <c r="N15" s="89" t="s">
        <v>44</v>
      </c>
      <c r="O15" s="90">
        <v>35</v>
      </c>
      <c r="P15" s="75">
        <f t="shared" si="4"/>
        <v>35</v>
      </c>
      <c r="Q15" s="96"/>
      <c r="R15" s="89"/>
      <c r="S15" s="97"/>
      <c r="T15" s="98"/>
      <c r="U15" s="75"/>
      <c r="V15" s="90"/>
      <c r="W15" s="75">
        <f t="shared" si="5"/>
        <v>0</v>
      </c>
      <c r="X15" s="147" t="s">
        <v>150</v>
      </c>
      <c r="Y15" s="89">
        <v>1</v>
      </c>
      <c r="Z15" s="85">
        <v>1</v>
      </c>
      <c r="AA15" s="98">
        <f>F2</f>
        <v>0.89</v>
      </c>
      <c r="AB15" s="89" t="s">
        <v>19</v>
      </c>
      <c r="AC15" s="90">
        <v>65</v>
      </c>
      <c r="AD15" s="75">
        <f>AC15*Z15</f>
        <v>65</v>
      </c>
      <c r="AE15" s="65"/>
      <c r="AF15" s="99"/>
      <c r="AG15" s="104"/>
      <c r="AH15" s="101"/>
      <c r="AI15" s="99" t="s">
        <v>211</v>
      </c>
      <c r="AJ15" s="101">
        <v>1.5</v>
      </c>
      <c r="AK15" s="95" t="s">
        <v>212</v>
      </c>
    </row>
    <row r="16" spans="1:37" ht="27" customHeight="1">
      <c r="A16" s="45"/>
      <c r="B16" s="45"/>
      <c r="C16" s="96" t="s">
        <v>151</v>
      </c>
      <c r="D16" s="89">
        <v>1</v>
      </c>
      <c r="E16" s="85">
        <v>1</v>
      </c>
      <c r="F16" s="97">
        <f>F2</f>
        <v>0.89</v>
      </c>
      <c r="G16" s="75" t="s">
        <v>152</v>
      </c>
      <c r="H16" s="90">
        <v>100</v>
      </c>
      <c r="I16" s="75">
        <f t="shared" si="3"/>
        <v>100</v>
      </c>
      <c r="J16" s="147" t="s">
        <v>133</v>
      </c>
      <c r="K16" s="89">
        <v>1</v>
      </c>
      <c r="L16" s="97">
        <v>0.5</v>
      </c>
      <c r="M16" s="98">
        <f>F2</f>
        <v>0.89</v>
      </c>
      <c r="N16" s="89" t="s">
        <v>44</v>
      </c>
      <c r="O16" s="90">
        <v>60</v>
      </c>
      <c r="P16" s="75">
        <f t="shared" si="4"/>
        <v>30</v>
      </c>
      <c r="Q16" s="96"/>
      <c r="R16" s="89"/>
      <c r="S16" s="97"/>
      <c r="T16" s="98"/>
      <c r="U16" s="75"/>
      <c r="V16" s="90"/>
      <c r="W16" s="75">
        <f t="shared" si="5"/>
        <v>0</v>
      </c>
      <c r="X16" s="147" t="s">
        <v>153</v>
      </c>
      <c r="Y16" s="89">
        <v>0.3</v>
      </c>
      <c r="Z16" s="97">
        <f>AA16*Y16</f>
        <v>0.267</v>
      </c>
      <c r="AA16" s="98">
        <f>F2</f>
        <v>0.89</v>
      </c>
      <c r="AB16" s="89" t="s">
        <v>19</v>
      </c>
      <c r="AC16" s="90">
        <v>0.3</v>
      </c>
      <c r="AD16" s="75">
        <f>AC16*Z16</f>
        <v>0.0801</v>
      </c>
      <c r="AE16" s="65"/>
      <c r="AF16" s="99"/>
      <c r="AG16" s="104"/>
      <c r="AH16" s="101"/>
      <c r="AI16" s="99" t="s">
        <v>213</v>
      </c>
      <c r="AJ16" s="101">
        <v>1</v>
      </c>
      <c r="AK16" s="103">
        <v>1</v>
      </c>
    </row>
    <row r="17" spans="1:37" ht="27" customHeight="1">
      <c r="A17" s="45"/>
      <c r="B17" s="45"/>
      <c r="C17" s="96"/>
      <c r="D17" s="89"/>
      <c r="E17" s="97"/>
      <c r="F17" s="97"/>
      <c r="G17" s="75"/>
      <c r="H17" s="90"/>
      <c r="I17" s="75">
        <f t="shared" si="3"/>
        <v>0</v>
      </c>
      <c r="J17" s="148" t="s">
        <v>51</v>
      </c>
      <c r="K17" s="108">
        <v>0.3</v>
      </c>
      <c r="L17" s="119">
        <f>M17*K17</f>
        <v>0.267</v>
      </c>
      <c r="M17" s="120">
        <f>F2</f>
        <v>0.89</v>
      </c>
      <c r="N17" s="108" t="s">
        <v>44</v>
      </c>
      <c r="O17" s="106">
        <v>60</v>
      </c>
      <c r="P17" s="113">
        <f t="shared" si="4"/>
        <v>16.02</v>
      </c>
      <c r="Q17" s="96"/>
      <c r="R17" s="89"/>
      <c r="S17" s="97"/>
      <c r="T17" s="98"/>
      <c r="U17" s="75"/>
      <c r="V17" s="90"/>
      <c r="W17" s="75">
        <f t="shared" si="5"/>
        <v>0</v>
      </c>
      <c r="X17" s="148"/>
      <c r="Y17" s="108"/>
      <c r="Z17" s="119"/>
      <c r="AA17" s="120"/>
      <c r="AB17" s="108"/>
      <c r="AC17" s="90"/>
      <c r="AD17" s="75"/>
      <c r="AE17" s="65"/>
      <c r="AF17" s="99"/>
      <c r="AG17" s="104"/>
      <c r="AH17" s="101"/>
      <c r="AI17" s="99"/>
      <c r="AJ17" s="101"/>
      <c r="AK17" s="103"/>
    </row>
    <row r="18" spans="1:38" s="6" customFormat="1" ht="27" customHeight="1">
      <c r="A18" s="59"/>
      <c r="B18" s="59"/>
      <c r="C18" s="182" t="s">
        <v>154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 t="s">
        <v>155</v>
      </c>
      <c r="R18" s="182"/>
      <c r="S18" s="182"/>
      <c r="T18" s="182"/>
      <c r="U18" s="182"/>
      <c r="V18" s="182"/>
      <c r="W18" s="182"/>
      <c r="X18" s="183" t="s">
        <v>98</v>
      </c>
      <c r="Y18" s="184"/>
      <c r="Z18" s="184"/>
      <c r="AA18" s="184"/>
      <c r="AB18" s="184"/>
      <c r="AC18" s="184"/>
      <c r="AD18" s="155"/>
      <c r="AE18" s="109"/>
      <c r="AF18" s="156" t="s">
        <v>198</v>
      </c>
      <c r="AG18" s="157">
        <f>AJ19*68+AJ20*73+AJ21*45+AJ22*24+AJ23*60</f>
        <v>678.6</v>
      </c>
      <c r="AH18" s="93" t="s">
        <v>199</v>
      </c>
      <c r="AI18" s="194" t="s">
        <v>200</v>
      </c>
      <c r="AJ18" s="194"/>
      <c r="AK18" s="158" t="s">
        <v>201</v>
      </c>
      <c r="AL18" s="159"/>
    </row>
    <row r="19" spans="1:37" ht="27" customHeight="1">
      <c r="A19" s="18"/>
      <c r="B19" s="18"/>
      <c r="C19" s="70" t="s">
        <v>156</v>
      </c>
      <c r="D19" s="71"/>
      <c r="E19" s="72">
        <f>E2/4</f>
        <v>22.25</v>
      </c>
      <c r="F19" s="73">
        <f>F2</f>
        <v>0.89</v>
      </c>
      <c r="G19" s="71" t="s">
        <v>31</v>
      </c>
      <c r="H19" s="74"/>
      <c r="I19" s="75"/>
      <c r="J19" s="96" t="s">
        <v>157</v>
      </c>
      <c r="K19" s="89">
        <v>1</v>
      </c>
      <c r="L19" s="97">
        <v>0.5</v>
      </c>
      <c r="M19" s="86">
        <f>F2</f>
        <v>0.89</v>
      </c>
      <c r="N19" s="84" t="s">
        <v>44</v>
      </c>
      <c r="O19" s="88">
        <v>85</v>
      </c>
      <c r="P19" s="75">
        <f>L19*O19</f>
        <v>42.5</v>
      </c>
      <c r="Q19" s="74" t="s">
        <v>155</v>
      </c>
      <c r="R19" s="84"/>
      <c r="S19" s="85">
        <f>E2+5</f>
        <v>94</v>
      </c>
      <c r="T19" s="86">
        <f>F2</f>
        <v>0.89</v>
      </c>
      <c r="U19" s="84" t="s">
        <v>158</v>
      </c>
      <c r="V19" s="88">
        <v>6</v>
      </c>
      <c r="W19" s="75">
        <f>S19*V19</f>
        <v>564</v>
      </c>
      <c r="X19" s="74" t="s">
        <v>102</v>
      </c>
      <c r="Y19" s="84">
        <v>5</v>
      </c>
      <c r="Z19" s="146">
        <v>4</v>
      </c>
      <c r="AA19" s="86">
        <f>F2</f>
        <v>0.89</v>
      </c>
      <c r="AB19" s="87" t="s">
        <v>44</v>
      </c>
      <c r="AC19" s="88">
        <v>35</v>
      </c>
      <c r="AD19" s="87">
        <f>Z19*AC19</f>
        <v>140</v>
      </c>
      <c r="AE19" s="65"/>
      <c r="AF19" s="160" t="s">
        <v>202</v>
      </c>
      <c r="AG19" s="100">
        <f>AJ19*2+AJ22*1+AJ20*7</f>
        <v>31.4</v>
      </c>
      <c r="AH19" s="101" t="s">
        <v>203</v>
      </c>
      <c r="AI19" s="102" t="s">
        <v>204</v>
      </c>
      <c r="AJ19" s="101">
        <v>5.5</v>
      </c>
      <c r="AK19" s="95" t="s">
        <v>205</v>
      </c>
    </row>
    <row r="20" spans="1:37" ht="27" customHeight="1">
      <c r="A20" s="25">
        <f>A13+1</f>
        <v>42802</v>
      </c>
      <c r="B20" s="25" t="s">
        <v>159</v>
      </c>
      <c r="C20" s="96" t="s">
        <v>160</v>
      </c>
      <c r="D20" s="89">
        <v>0.5</v>
      </c>
      <c r="E20" s="97">
        <f>F20*D20</f>
        <v>0.445</v>
      </c>
      <c r="F20" s="97">
        <f>F2</f>
        <v>0.89</v>
      </c>
      <c r="G20" s="89" t="s">
        <v>19</v>
      </c>
      <c r="H20" s="96">
        <v>130</v>
      </c>
      <c r="I20" s="75">
        <f aca="true" t="shared" si="6" ref="I20:I25">E20*H20</f>
        <v>57.85</v>
      </c>
      <c r="J20" s="96" t="s">
        <v>161</v>
      </c>
      <c r="K20" s="89">
        <v>1</v>
      </c>
      <c r="L20" s="97">
        <v>0.5</v>
      </c>
      <c r="M20" s="98">
        <f>F2</f>
        <v>0.89</v>
      </c>
      <c r="N20" s="89" t="s">
        <v>44</v>
      </c>
      <c r="O20" s="90">
        <v>120</v>
      </c>
      <c r="P20" s="75">
        <f>L20*O20</f>
        <v>60</v>
      </c>
      <c r="Q20" s="96" t="s">
        <v>162</v>
      </c>
      <c r="R20" s="89">
        <v>2</v>
      </c>
      <c r="S20" s="85">
        <f>T20*R20</f>
        <v>1.78</v>
      </c>
      <c r="T20" s="98">
        <f>F2</f>
        <v>0.89</v>
      </c>
      <c r="U20" s="89" t="s">
        <v>69</v>
      </c>
      <c r="V20" s="90">
        <v>10</v>
      </c>
      <c r="W20" s="75">
        <f>S20*V20</f>
        <v>17.8</v>
      </c>
      <c r="X20" s="96" t="s">
        <v>30</v>
      </c>
      <c r="Y20" s="89">
        <v>0.3</v>
      </c>
      <c r="Z20" s="97">
        <f>AA20*Y20</f>
        <v>0.267</v>
      </c>
      <c r="AA20" s="98">
        <f>F2</f>
        <v>0.89</v>
      </c>
      <c r="AB20" s="75" t="s">
        <v>31</v>
      </c>
      <c r="AC20" s="90">
        <v>120</v>
      </c>
      <c r="AD20" s="75">
        <f>Z20*AC20</f>
        <v>32.04</v>
      </c>
      <c r="AE20" s="65"/>
      <c r="AF20" s="99" t="s">
        <v>206</v>
      </c>
      <c r="AG20" s="100">
        <f>AJ20*5+AJ21*5</f>
        <v>23</v>
      </c>
      <c r="AH20" s="101" t="s">
        <v>203</v>
      </c>
      <c r="AI20" s="102" t="s">
        <v>207</v>
      </c>
      <c r="AJ20" s="101">
        <v>2.8</v>
      </c>
      <c r="AK20" s="95">
        <v>2</v>
      </c>
    </row>
    <row r="21" spans="1:37" ht="27" customHeight="1">
      <c r="A21" s="45">
        <f>A20</f>
        <v>42802</v>
      </c>
      <c r="B21" s="45" t="s">
        <v>163</v>
      </c>
      <c r="C21" s="96" t="s">
        <v>164</v>
      </c>
      <c r="D21" s="89">
        <v>1</v>
      </c>
      <c r="E21" s="85">
        <v>1</v>
      </c>
      <c r="F21" s="97">
        <f>F2</f>
        <v>0.89</v>
      </c>
      <c r="G21" s="89" t="s">
        <v>19</v>
      </c>
      <c r="H21" s="96">
        <v>120</v>
      </c>
      <c r="I21" s="89">
        <f t="shared" si="6"/>
        <v>120</v>
      </c>
      <c r="J21" s="96"/>
      <c r="K21" s="89"/>
      <c r="L21" s="97"/>
      <c r="M21" s="98"/>
      <c r="N21" s="89"/>
      <c r="O21" s="90"/>
      <c r="P21" s="75">
        <f>L21*O21</f>
        <v>0</v>
      </c>
      <c r="Q21" s="96"/>
      <c r="R21" s="89"/>
      <c r="S21" s="97"/>
      <c r="T21" s="98"/>
      <c r="U21" s="75"/>
      <c r="V21" s="90"/>
      <c r="W21" s="75"/>
      <c r="X21" s="96"/>
      <c r="Y21" s="89"/>
      <c r="Z21" s="97"/>
      <c r="AA21" s="98"/>
      <c r="AB21" s="75"/>
      <c r="AC21" s="90"/>
      <c r="AD21" s="75">
        <f>Z21*AC21</f>
        <v>0</v>
      </c>
      <c r="AE21" s="65"/>
      <c r="AF21" s="99" t="s">
        <v>208</v>
      </c>
      <c r="AG21" s="100">
        <f>AJ19*15+AJ22*5+AJ23*15</f>
        <v>86.5</v>
      </c>
      <c r="AH21" s="101" t="s">
        <v>203</v>
      </c>
      <c r="AI21" s="99" t="s">
        <v>209</v>
      </c>
      <c r="AJ21" s="101">
        <v>1.8</v>
      </c>
      <c r="AK21" s="103" t="s">
        <v>210</v>
      </c>
    </row>
    <row r="22" spans="1:37" ht="27" customHeight="1">
      <c r="A22" s="45"/>
      <c r="B22" s="45" t="s">
        <v>165</v>
      </c>
      <c r="C22" s="96" t="s">
        <v>117</v>
      </c>
      <c r="D22" s="89">
        <v>3</v>
      </c>
      <c r="E22" s="85">
        <v>3</v>
      </c>
      <c r="F22" s="97">
        <f>F2</f>
        <v>0.89</v>
      </c>
      <c r="G22" s="89" t="s">
        <v>57</v>
      </c>
      <c r="H22" s="96">
        <v>25</v>
      </c>
      <c r="I22" s="89">
        <f t="shared" si="6"/>
        <v>75</v>
      </c>
      <c r="J22" s="202"/>
      <c r="K22" s="203"/>
      <c r="L22" s="203"/>
      <c r="M22" s="203"/>
      <c r="N22" s="203"/>
      <c r="O22" s="149"/>
      <c r="P22" s="83"/>
      <c r="Q22" s="79" t="s">
        <v>166</v>
      </c>
      <c r="R22" s="185"/>
      <c r="S22" s="185"/>
      <c r="T22" s="185"/>
      <c r="U22" s="185"/>
      <c r="V22" s="90"/>
      <c r="W22" s="75"/>
      <c r="X22" s="96"/>
      <c r="Y22" s="89"/>
      <c r="Z22" s="97"/>
      <c r="AA22" s="98"/>
      <c r="AB22" s="89"/>
      <c r="AC22" s="90"/>
      <c r="AD22" s="75"/>
      <c r="AE22" s="65"/>
      <c r="AF22" s="99"/>
      <c r="AG22" s="104"/>
      <c r="AH22" s="101"/>
      <c r="AI22" s="99" t="s">
        <v>211</v>
      </c>
      <c r="AJ22" s="101">
        <v>0.8</v>
      </c>
      <c r="AK22" s="95" t="s">
        <v>212</v>
      </c>
    </row>
    <row r="23" spans="1:37" ht="27" customHeight="1">
      <c r="A23" s="45"/>
      <c r="B23" s="45" t="s">
        <v>167</v>
      </c>
      <c r="C23" s="96" t="s">
        <v>104</v>
      </c>
      <c r="D23" s="89">
        <v>1</v>
      </c>
      <c r="E23" s="85">
        <v>1</v>
      </c>
      <c r="F23" s="97">
        <f>F2</f>
        <v>0.89</v>
      </c>
      <c r="G23" s="89" t="s">
        <v>57</v>
      </c>
      <c r="H23" s="96">
        <v>35</v>
      </c>
      <c r="I23" s="89">
        <f t="shared" si="6"/>
        <v>35</v>
      </c>
      <c r="J23" s="96"/>
      <c r="K23" s="89"/>
      <c r="L23" s="85"/>
      <c r="M23" s="98"/>
      <c r="N23" s="89"/>
      <c r="O23" s="90"/>
      <c r="P23" s="75"/>
      <c r="Q23" s="96"/>
      <c r="R23" s="89"/>
      <c r="S23" s="97"/>
      <c r="T23" s="98"/>
      <c r="U23" s="75"/>
      <c r="V23" s="90"/>
      <c r="W23" s="75"/>
      <c r="X23" s="96"/>
      <c r="Y23" s="89"/>
      <c r="Z23" s="97"/>
      <c r="AA23" s="98"/>
      <c r="AB23" s="89"/>
      <c r="AC23" s="90"/>
      <c r="AD23" s="75"/>
      <c r="AE23" s="65"/>
      <c r="AF23" s="99"/>
      <c r="AG23" s="104"/>
      <c r="AH23" s="101"/>
      <c r="AI23" s="99" t="s">
        <v>213</v>
      </c>
      <c r="AJ23" s="101">
        <v>0</v>
      </c>
      <c r="AK23" s="103">
        <v>1</v>
      </c>
    </row>
    <row r="24" spans="1:37" ht="27" customHeight="1">
      <c r="A24" s="45"/>
      <c r="B24" s="45"/>
      <c r="C24" s="96" t="s">
        <v>49</v>
      </c>
      <c r="D24" s="89">
        <v>1</v>
      </c>
      <c r="E24" s="85">
        <v>1</v>
      </c>
      <c r="F24" s="97">
        <f>F2</f>
        <v>0.89</v>
      </c>
      <c r="G24" s="89" t="s">
        <v>57</v>
      </c>
      <c r="H24" s="96">
        <v>150</v>
      </c>
      <c r="I24" s="89">
        <f t="shared" si="6"/>
        <v>150</v>
      </c>
      <c r="J24" s="96"/>
      <c r="K24" s="89"/>
      <c r="L24" s="85"/>
      <c r="M24" s="98"/>
      <c r="N24" s="89"/>
      <c r="O24" s="90"/>
      <c r="P24" s="75"/>
      <c r="Q24" s="96"/>
      <c r="R24" s="89"/>
      <c r="S24" s="97"/>
      <c r="T24" s="98"/>
      <c r="U24" s="150"/>
      <c r="V24" s="90"/>
      <c r="W24" s="75"/>
      <c r="X24" s="96"/>
      <c r="Y24" s="89"/>
      <c r="Z24" s="97"/>
      <c r="AA24" s="98"/>
      <c r="AB24" s="90"/>
      <c r="AC24" s="90"/>
      <c r="AD24" s="75"/>
      <c r="AE24" s="65"/>
      <c r="AF24" s="99"/>
      <c r="AG24" s="104"/>
      <c r="AH24" s="101"/>
      <c r="AI24" s="99"/>
      <c r="AJ24" s="101"/>
      <c r="AK24" s="103"/>
    </row>
    <row r="25" spans="1:37" ht="27" customHeight="1">
      <c r="A25" s="45"/>
      <c r="B25" s="45"/>
      <c r="C25" s="96" t="s">
        <v>65</v>
      </c>
      <c r="D25" s="89">
        <v>0.5</v>
      </c>
      <c r="E25" s="97">
        <v>0.3</v>
      </c>
      <c r="F25" s="97">
        <f>F2</f>
        <v>0.89</v>
      </c>
      <c r="G25" s="89" t="s">
        <v>57</v>
      </c>
      <c r="H25" s="106">
        <v>55</v>
      </c>
      <c r="I25" s="108">
        <f t="shared" si="6"/>
        <v>16.5</v>
      </c>
      <c r="J25" s="105"/>
      <c r="K25" s="108"/>
      <c r="L25" s="119"/>
      <c r="M25" s="120"/>
      <c r="N25" s="108"/>
      <c r="O25" s="106"/>
      <c r="P25" s="113"/>
      <c r="Q25" s="105"/>
      <c r="R25" s="108"/>
      <c r="S25" s="97"/>
      <c r="T25" s="98"/>
      <c r="U25" s="106"/>
      <c r="V25" s="106"/>
      <c r="W25" s="75"/>
      <c r="X25" s="105"/>
      <c r="Y25" s="108"/>
      <c r="Z25" s="97"/>
      <c r="AA25" s="98"/>
      <c r="AB25" s="106"/>
      <c r="AC25" s="106"/>
      <c r="AD25" s="75"/>
      <c r="AE25" s="65"/>
      <c r="AF25" s="99"/>
      <c r="AG25" s="104"/>
      <c r="AH25" s="101"/>
      <c r="AI25" s="99"/>
      <c r="AJ25" s="101"/>
      <c r="AK25" s="103"/>
    </row>
    <row r="26" spans="1:37" ht="27" customHeight="1">
      <c r="A26" s="59"/>
      <c r="B26" s="179" t="s">
        <v>95</v>
      </c>
      <c r="C26" s="183" t="s">
        <v>168</v>
      </c>
      <c r="D26" s="184"/>
      <c r="E26" s="184"/>
      <c r="F26" s="184"/>
      <c r="G26" s="184"/>
      <c r="H26" s="184"/>
      <c r="I26" s="184"/>
      <c r="J26" s="182" t="s">
        <v>169</v>
      </c>
      <c r="K26" s="182"/>
      <c r="L26" s="182"/>
      <c r="M26" s="182"/>
      <c r="N26" s="182"/>
      <c r="O26" s="182"/>
      <c r="P26" s="182"/>
      <c r="Q26" s="183" t="s">
        <v>170</v>
      </c>
      <c r="R26" s="184"/>
      <c r="S26" s="184"/>
      <c r="T26" s="184"/>
      <c r="U26" s="184"/>
      <c r="V26" s="184"/>
      <c r="W26" s="155"/>
      <c r="X26" s="182" t="s">
        <v>171</v>
      </c>
      <c r="Y26" s="182"/>
      <c r="Z26" s="182"/>
      <c r="AA26" s="182"/>
      <c r="AB26" s="182"/>
      <c r="AC26" s="182"/>
      <c r="AD26" s="182"/>
      <c r="AE26" s="109"/>
      <c r="AF26" s="66" t="s">
        <v>198</v>
      </c>
      <c r="AG26" s="67">
        <f>AJ27*68+AJ28*73+AJ29*45+AJ30*24+AJ31*60</f>
        <v>715.1999999999999</v>
      </c>
      <c r="AH26" s="68" t="s">
        <v>199</v>
      </c>
      <c r="AI26" s="175" t="s">
        <v>200</v>
      </c>
      <c r="AJ26" s="175"/>
      <c r="AK26" s="69" t="s">
        <v>201</v>
      </c>
    </row>
    <row r="27" spans="1:37" ht="27" customHeight="1">
      <c r="A27" s="18"/>
      <c r="B27" s="180"/>
      <c r="C27" s="74" t="s">
        <v>172</v>
      </c>
      <c r="D27" s="84">
        <v>4</v>
      </c>
      <c r="E27" s="85">
        <v>4</v>
      </c>
      <c r="F27" s="97">
        <f>F2</f>
        <v>0.89</v>
      </c>
      <c r="G27" s="87" t="s">
        <v>44</v>
      </c>
      <c r="H27" s="90">
        <v>135</v>
      </c>
      <c r="I27" s="75">
        <f>E27*H27</f>
        <v>540</v>
      </c>
      <c r="J27" s="88" t="s">
        <v>173</v>
      </c>
      <c r="K27" s="84">
        <v>7</v>
      </c>
      <c r="L27" s="85">
        <v>6</v>
      </c>
      <c r="M27" s="86">
        <f>F2</f>
        <v>0.89</v>
      </c>
      <c r="N27" s="84" t="s">
        <v>44</v>
      </c>
      <c r="O27" s="88">
        <v>50</v>
      </c>
      <c r="P27" s="75">
        <f>L27*O27</f>
        <v>300</v>
      </c>
      <c r="Q27" s="74" t="s">
        <v>21</v>
      </c>
      <c r="R27" s="84">
        <v>8</v>
      </c>
      <c r="S27" s="85">
        <v>7</v>
      </c>
      <c r="T27" s="86">
        <f>F2</f>
        <v>0.89</v>
      </c>
      <c r="U27" s="87" t="s">
        <v>19</v>
      </c>
      <c r="V27" s="88">
        <v>35</v>
      </c>
      <c r="W27" s="75">
        <f>S27*V27</f>
        <v>245</v>
      </c>
      <c r="X27" s="90" t="s">
        <v>174</v>
      </c>
      <c r="Y27" s="89">
        <v>2</v>
      </c>
      <c r="Z27" s="85">
        <f>AA27*Y27</f>
        <v>1.78</v>
      </c>
      <c r="AA27" s="86">
        <f>F2</f>
        <v>0.89</v>
      </c>
      <c r="AB27" s="89" t="s">
        <v>19</v>
      </c>
      <c r="AC27" s="90">
        <v>45</v>
      </c>
      <c r="AD27" s="75">
        <f aca="true" t="shared" si="7" ref="AD27:AD32">AC27*Z27</f>
        <v>80.1</v>
      </c>
      <c r="AE27" s="65"/>
      <c r="AF27" s="91" t="s">
        <v>202</v>
      </c>
      <c r="AG27" s="92">
        <f>AJ27*2+AJ30*1+AJ28*7</f>
        <v>29.299999999999997</v>
      </c>
      <c r="AH27" s="93" t="s">
        <v>203</v>
      </c>
      <c r="AI27" s="94" t="s">
        <v>204</v>
      </c>
      <c r="AJ27" s="93">
        <v>5</v>
      </c>
      <c r="AK27" s="95" t="s">
        <v>205</v>
      </c>
    </row>
    <row r="28" spans="1:37" ht="27" customHeight="1">
      <c r="A28" s="25">
        <f>A20+1</f>
        <v>42803</v>
      </c>
      <c r="B28" s="180"/>
      <c r="C28" s="96" t="s">
        <v>175</v>
      </c>
      <c r="D28" s="89">
        <v>2</v>
      </c>
      <c r="E28" s="85">
        <v>2</v>
      </c>
      <c r="F28" s="97">
        <f>F2</f>
        <v>0.89</v>
      </c>
      <c r="G28" s="75" t="s">
        <v>44</v>
      </c>
      <c r="H28" s="90">
        <v>130</v>
      </c>
      <c r="I28" s="75">
        <f>E28*H28</f>
        <v>260</v>
      </c>
      <c r="J28" s="90" t="s">
        <v>176</v>
      </c>
      <c r="K28" s="89">
        <v>0.3</v>
      </c>
      <c r="L28" s="97">
        <f>M28*K28</f>
        <v>0.267</v>
      </c>
      <c r="M28" s="98">
        <f>F2</f>
        <v>0.89</v>
      </c>
      <c r="N28" s="89" t="s">
        <v>19</v>
      </c>
      <c r="O28" s="90">
        <v>60</v>
      </c>
      <c r="P28" s="75">
        <f>L28*O28</f>
        <v>16.02</v>
      </c>
      <c r="Q28" s="96" t="s">
        <v>30</v>
      </c>
      <c r="R28" s="89">
        <v>0.5</v>
      </c>
      <c r="S28" s="97">
        <f>T28*R28</f>
        <v>0.445</v>
      </c>
      <c r="T28" s="98">
        <f>F2</f>
        <v>0.89</v>
      </c>
      <c r="U28" s="75" t="s">
        <v>69</v>
      </c>
      <c r="V28" s="90">
        <v>120</v>
      </c>
      <c r="W28" s="75">
        <f>S28*V28</f>
        <v>53.4</v>
      </c>
      <c r="X28" s="90" t="s">
        <v>105</v>
      </c>
      <c r="Y28" s="89">
        <v>1</v>
      </c>
      <c r="Z28" s="85">
        <f>AA28*Y28</f>
        <v>0.89</v>
      </c>
      <c r="AA28" s="98">
        <f>F2</f>
        <v>0.89</v>
      </c>
      <c r="AB28" s="89" t="s">
        <v>19</v>
      </c>
      <c r="AC28" s="90">
        <v>65</v>
      </c>
      <c r="AD28" s="75">
        <f t="shared" si="7"/>
        <v>57.85</v>
      </c>
      <c r="AE28" s="65"/>
      <c r="AF28" s="99" t="s">
        <v>206</v>
      </c>
      <c r="AG28" s="100">
        <f>AJ28*5+AJ29*5</f>
        <v>24</v>
      </c>
      <c r="AH28" s="101" t="s">
        <v>203</v>
      </c>
      <c r="AI28" s="102" t="s">
        <v>207</v>
      </c>
      <c r="AJ28" s="101">
        <v>2.6</v>
      </c>
      <c r="AK28" s="95">
        <v>2</v>
      </c>
    </row>
    <row r="29" spans="1:37" ht="27" customHeight="1">
      <c r="A29" s="45">
        <f>A28</f>
        <v>42803</v>
      </c>
      <c r="B29" s="180"/>
      <c r="C29" s="96" t="s">
        <v>88</v>
      </c>
      <c r="D29" s="89">
        <v>0.5</v>
      </c>
      <c r="E29" s="97">
        <v>0.3</v>
      </c>
      <c r="F29" s="97">
        <f>F2</f>
        <v>0.89</v>
      </c>
      <c r="G29" s="75" t="s">
        <v>44</v>
      </c>
      <c r="H29" s="90">
        <v>120</v>
      </c>
      <c r="I29" s="75">
        <f>E29*H29</f>
        <v>36</v>
      </c>
      <c r="J29" s="90" t="s">
        <v>177</v>
      </c>
      <c r="K29" s="89">
        <v>0.3</v>
      </c>
      <c r="L29" s="97">
        <f>M29*K29</f>
        <v>0.267</v>
      </c>
      <c r="M29" s="98">
        <f>F2</f>
        <v>0.89</v>
      </c>
      <c r="N29" s="89" t="s">
        <v>69</v>
      </c>
      <c r="O29" s="90">
        <v>60</v>
      </c>
      <c r="P29" s="75">
        <f>L29*O29</f>
        <v>16.02</v>
      </c>
      <c r="Q29" s="96"/>
      <c r="R29" s="89"/>
      <c r="S29" s="97"/>
      <c r="T29" s="98"/>
      <c r="U29" s="75"/>
      <c r="V29" s="90"/>
      <c r="W29" s="75"/>
      <c r="X29" s="96" t="s">
        <v>178</v>
      </c>
      <c r="Y29" s="89">
        <v>0.5</v>
      </c>
      <c r="Z29" s="97">
        <v>0.3</v>
      </c>
      <c r="AA29" s="98">
        <f>F2</f>
        <v>0.89</v>
      </c>
      <c r="AB29" s="89" t="s">
        <v>19</v>
      </c>
      <c r="AC29" s="90">
        <v>120</v>
      </c>
      <c r="AD29" s="75">
        <f t="shared" si="7"/>
        <v>36</v>
      </c>
      <c r="AE29" s="65" t="s">
        <v>50</v>
      </c>
      <c r="AF29" s="99" t="s">
        <v>208</v>
      </c>
      <c r="AG29" s="100">
        <f>AJ27*15+AJ30*5+AJ31*15</f>
        <v>95.5</v>
      </c>
      <c r="AH29" s="101" t="s">
        <v>203</v>
      </c>
      <c r="AI29" s="99" t="s">
        <v>209</v>
      </c>
      <c r="AJ29" s="101">
        <v>2.2</v>
      </c>
      <c r="AK29" s="103" t="s">
        <v>210</v>
      </c>
    </row>
    <row r="30" spans="1:37" ht="27" customHeight="1">
      <c r="A30" s="45"/>
      <c r="B30" s="180"/>
      <c r="C30" s="96" t="s">
        <v>72</v>
      </c>
      <c r="D30" s="89">
        <v>2</v>
      </c>
      <c r="E30" s="85">
        <v>2</v>
      </c>
      <c r="F30" s="97">
        <f>F2</f>
        <v>0.89</v>
      </c>
      <c r="G30" s="75" t="s">
        <v>44</v>
      </c>
      <c r="H30" s="90">
        <v>35</v>
      </c>
      <c r="I30" s="75">
        <f>E30*H30</f>
        <v>70</v>
      </c>
      <c r="J30" s="90"/>
      <c r="K30" s="89"/>
      <c r="L30" s="97"/>
      <c r="M30" s="98"/>
      <c r="N30" s="89"/>
      <c r="O30" s="90"/>
      <c r="P30" s="75"/>
      <c r="Q30" s="96"/>
      <c r="R30" s="89"/>
      <c r="S30" s="97"/>
      <c r="T30" s="98"/>
      <c r="U30" s="75"/>
      <c r="V30" s="90"/>
      <c r="W30" s="75"/>
      <c r="X30" s="96" t="s">
        <v>179</v>
      </c>
      <c r="Y30" s="89">
        <v>1</v>
      </c>
      <c r="Z30" s="97">
        <v>0.5</v>
      </c>
      <c r="AA30" s="98">
        <f>F2</f>
        <v>0.89</v>
      </c>
      <c r="AB30" s="89" t="s">
        <v>19</v>
      </c>
      <c r="AC30" s="90">
        <v>45</v>
      </c>
      <c r="AD30" s="75">
        <f t="shared" si="7"/>
        <v>22.5</v>
      </c>
      <c r="AE30" s="65"/>
      <c r="AF30" s="99"/>
      <c r="AG30" s="104"/>
      <c r="AH30" s="101"/>
      <c r="AI30" s="99" t="s">
        <v>211</v>
      </c>
      <c r="AJ30" s="101">
        <v>1.1</v>
      </c>
      <c r="AK30" s="95" t="s">
        <v>212</v>
      </c>
    </row>
    <row r="31" spans="1:37" ht="27" customHeight="1">
      <c r="A31" s="45"/>
      <c r="B31" s="180"/>
      <c r="C31" s="96" t="s">
        <v>180</v>
      </c>
      <c r="D31" s="89">
        <v>1</v>
      </c>
      <c r="E31" s="85">
        <f>F31*D31</f>
        <v>0.89</v>
      </c>
      <c r="F31" s="97">
        <f>F2</f>
        <v>0.89</v>
      </c>
      <c r="G31" s="75" t="s">
        <v>69</v>
      </c>
      <c r="H31" s="90">
        <v>60</v>
      </c>
      <c r="I31" s="75">
        <f>E31*H31</f>
        <v>53.4</v>
      </c>
      <c r="J31" s="90"/>
      <c r="K31" s="89"/>
      <c r="L31" s="97"/>
      <c r="M31" s="98"/>
      <c r="N31" s="89"/>
      <c r="O31" s="90"/>
      <c r="P31" s="75"/>
      <c r="Q31" s="96"/>
      <c r="R31" s="89"/>
      <c r="S31" s="97"/>
      <c r="T31" s="98"/>
      <c r="U31" s="75"/>
      <c r="V31" s="90"/>
      <c r="W31" s="75"/>
      <c r="X31" s="96"/>
      <c r="Y31" s="89"/>
      <c r="Z31" s="97"/>
      <c r="AA31" s="98"/>
      <c r="AB31" s="89"/>
      <c r="AC31" s="90"/>
      <c r="AD31" s="75">
        <f t="shared" si="7"/>
        <v>0</v>
      </c>
      <c r="AE31" s="65"/>
      <c r="AF31" s="99"/>
      <c r="AG31" s="104"/>
      <c r="AH31" s="101"/>
      <c r="AI31" s="99" t="s">
        <v>213</v>
      </c>
      <c r="AJ31" s="101">
        <v>1</v>
      </c>
      <c r="AK31" s="103">
        <v>1</v>
      </c>
    </row>
    <row r="32" spans="1:37" ht="27" customHeight="1">
      <c r="A32" s="112"/>
      <c r="B32" s="180"/>
      <c r="C32" s="105" t="s">
        <v>30</v>
      </c>
      <c r="D32" s="108">
        <v>0.5</v>
      </c>
      <c r="E32" s="85"/>
      <c r="F32" s="97"/>
      <c r="G32" s="113"/>
      <c r="H32" s="106"/>
      <c r="I32" s="75"/>
      <c r="J32" s="90"/>
      <c r="K32" s="89"/>
      <c r="L32" s="97"/>
      <c r="M32" s="98"/>
      <c r="N32" s="89"/>
      <c r="O32" s="90"/>
      <c r="P32" s="75"/>
      <c r="Q32" s="96"/>
      <c r="R32" s="89"/>
      <c r="S32" s="85"/>
      <c r="T32" s="97"/>
      <c r="U32" s="89"/>
      <c r="V32" s="106"/>
      <c r="W32" s="75"/>
      <c r="X32" s="105"/>
      <c r="Y32" s="108"/>
      <c r="Z32" s="97"/>
      <c r="AA32" s="98"/>
      <c r="AB32" s="106"/>
      <c r="AC32" s="106"/>
      <c r="AD32" s="75">
        <f t="shared" si="7"/>
        <v>0</v>
      </c>
      <c r="AE32" s="114"/>
      <c r="AF32" s="99"/>
      <c r="AG32" s="104"/>
      <c r="AH32" s="101"/>
      <c r="AI32" s="99"/>
      <c r="AJ32" s="101"/>
      <c r="AK32" s="103"/>
    </row>
    <row r="33" spans="1:37" ht="27" customHeight="1">
      <c r="A33" s="109"/>
      <c r="B33" s="109"/>
      <c r="C33" s="182" t="s">
        <v>181</v>
      </c>
      <c r="D33" s="182"/>
      <c r="E33" s="182"/>
      <c r="F33" s="182"/>
      <c r="G33" s="182"/>
      <c r="H33" s="182"/>
      <c r="I33" s="182"/>
      <c r="J33" s="182" t="s">
        <v>182</v>
      </c>
      <c r="K33" s="182"/>
      <c r="L33" s="182"/>
      <c r="M33" s="182"/>
      <c r="N33" s="182"/>
      <c r="O33" s="182"/>
      <c r="P33" s="182"/>
      <c r="Q33" s="183" t="s">
        <v>183</v>
      </c>
      <c r="R33" s="184"/>
      <c r="S33" s="184"/>
      <c r="T33" s="184"/>
      <c r="U33" s="184"/>
      <c r="V33" s="184"/>
      <c r="W33" s="155"/>
      <c r="X33" s="182" t="s">
        <v>184</v>
      </c>
      <c r="Y33" s="182"/>
      <c r="Z33" s="182"/>
      <c r="AA33" s="182"/>
      <c r="AB33" s="182"/>
      <c r="AC33" s="182"/>
      <c r="AD33" s="182"/>
      <c r="AE33" s="109"/>
      <c r="AF33" s="66" t="s">
        <v>198</v>
      </c>
      <c r="AG33" s="67">
        <f>AJ34*68+AJ35*73+AJ36*45+AJ37*24+AJ38*60</f>
        <v>635.5</v>
      </c>
      <c r="AH33" s="68" t="s">
        <v>199</v>
      </c>
      <c r="AI33" s="175" t="s">
        <v>200</v>
      </c>
      <c r="AJ33" s="175"/>
      <c r="AK33" s="69" t="s">
        <v>201</v>
      </c>
    </row>
    <row r="34" spans="1:37" ht="27" customHeight="1">
      <c r="A34" s="65"/>
      <c r="B34" s="18"/>
      <c r="C34" s="74" t="s">
        <v>172</v>
      </c>
      <c r="D34" s="84">
        <v>1</v>
      </c>
      <c r="E34" s="85">
        <v>1</v>
      </c>
      <c r="F34" s="97">
        <f>F2</f>
        <v>0.89</v>
      </c>
      <c r="G34" s="84" t="s">
        <v>44</v>
      </c>
      <c r="H34" s="88">
        <v>120</v>
      </c>
      <c r="I34" s="75">
        <f aca="true" t="shared" si="8" ref="I34:I39">E34*H34</f>
        <v>120</v>
      </c>
      <c r="J34" s="74" t="s">
        <v>185</v>
      </c>
      <c r="K34" s="84">
        <v>1</v>
      </c>
      <c r="L34" s="85">
        <v>1</v>
      </c>
      <c r="M34" s="86">
        <f>F2</f>
        <v>0.89</v>
      </c>
      <c r="N34" s="84" t="s">
        <v>19</v>
      </c>
      <c r="O34" s="88">
        <v>45</v>
      </c>
      <c r="P34" s="75">
        <f aca="true" t="shared" si="9" ref="P34:P39">L34*O34</f>
        <v>45</v>
      </c>
      <c r="Q34" s="74" t="s">
        <v>186</v>
      </c>
      <c r="R34" s="84">
        <v>8</v>
      </c>
      <c r="S34" s="85">
        <v>7</v>
      </c>
      <c r="T34" s="86">
        <f>F2</f>
        <v>0.89</v>
      </c>
      <c r="U34" s="84" t="s">
        <v>44</v>
      </c>
      <c r="V34" s="88">
        <v>30</v>
      </c>
      <c r="W34" s="75">
        <f>S34*V34</f>
        <v>210</v>
      </c>
      <c r="X34" s="74" t="s">
        <v>187</v>
      </c>
      <c r="Y34" s="84">
        <v>2</v>
      </c>
      <c r="Z34" s="85">
        <v>1</v>
      </c>
      <c r="AA34" s="86">
        <f>F2</f>
        <v>0.89</v>
      </c>
      <c r="AB34" s="84" t="s">
        <v>19</v>
      </c>
      <c r="AC34" s="88">
        <v>45</v>
      </c>
      <c r="AD34" s="75">
        <f>AC34*Z34</f>
        <v>45</v>
      </c>
      <c r="AE34" s="65"/>
      <c r="AF34" s="91" t="s">
        <v>202</v>
      </c>
      <c r="AG34" s="92">
        <f>AJ34*2+AJ37*1+AJ35*7</f>
        <v>29</v>
      </c>
      <c r="AH34" s="93" t="s">
        <v>203</v>
      </c>
      <c r="AI34" s="94" t="s">
        <v>204</v>
      </c>
      <c r="AJ34" s="93">
        <v>4.8</v>
      </c>
      <c r="AK34" s="95" t="s">
        <v>205</v>
      </c>
    </row>
    <row r="35" spans="1:37" ht="27" customHeight="1">
      <c r="A35" s="115">
        <f>A28+1</f>
        <v>42804</v>
      </c>
      <c r="B35" s="45" t="s">
        <v>27</v>
      </c>
      <c r="C35" s="96" t="s">
        <v>188</v>
      </c>
      <c r="D35" s="89">
        <v>0.5</v>
      </c>
      <c r="E35" s="97">
        <v>0.5</v>
      </c>
      <c r="F35" s="97">
        <f>F2</f>
        <v>0.89</v>
      </c>
      <c r="G35" s="89" t="s">
        <v>44</v>
      </c>
      <c r="H35" s="90">
        <v>160</v>
      </c>
      <c r="I35" s="75">
        <f t="shared" si="8"/>
        <v>80</v>
      </c>
      <c r="J35" s="96" t="s">
        <v>189</v>
      </c>
      <c r="K35" s="89">
        <v>7</v>
      </c>
      <c r="L35" s="85">
        <v>5</v>
      </c>
      <c r="M35" s="98">
        <f>F2</f>
        <v>0.89</v>
      </c>
      <c r="N35" s="89" t="s">
        <v>19</v>
      </c>
      <c r="O35" s="90">
        <v>55</v>
      </c>
      <c r="P35" s="75">
        <f t="shared" si="9"/>
        <v>275</v>
      </c>
      <c r="Q35" s="96" t="s">
        <v>30</v>
      </c>
      <c r="R35" s="89">
        <v>0.5</v>
      </c>
      <c r="S35" s="97">
        <f>T35*R35</f>
        <v>0.445</v>
      </c>
      <c r="T35" s="98">
        <f>F2</f>
        <v>0.89</v>
      </c>
      <c r="U35" s="89" t="s">
        <v>69</v>
      </c>
      <c r="V35" s="90">
        <v>120</v>
      </c>
      <c r="W35" s="75">
        <f>S35*V35</f>
        <v>53.4</v>
      </c>
      <c r="X35" s="96" t="s">
        <v>110</v>
      </c>
      <c r="Y35" s="89">
        <v>0.5</v>
      </c>
      <c r="Z35" s="97">
        <v>0.5</v>
      </c>
      <c r="AA35" s="98">
        <f>F2</f>
        <v>0.89</v>
      </c>
      <c r="AB35" s="89" t="s">
        <v>19</v>
      </c>
      <c r="AC35" s="90">
        <v>50</v>
      </c>
      <c r="AD35" s="75">
        <f>AC35*Z35</f>
        <v>25</v>
      </c>
      <c r="AE35" s="65"/>
      <c r="AF35" s="99" t="s">
        <v>206</v>
      </c>
      <c r="AG35" s="100">
        <f>AJ35*5+AJ36*5</f>
        <v>21.5</v>
      </c>
      <c r="AH35" s="101" t="s">
        <v>203</v>
      </c>
      <c r="AI35" s="102" t="s">
        <v>207</v>
      </c>
      <c r="AJ35" s="101">
        <v>2.5</v>
      </c>
      <c r="AK35" s="95">
        <v>2</v>
      </c>
    </row>
    <row r="36" spans="1:37" ht="27" customHeight="1">
      <c r="A36" s="116">
        <f>A35</f>
        <v>42804</v>
      </c>
      <c r="B36" s="45" t="s">
        <v>35</v>
      </c>
      <c r="C36" s="96" t="s">
        <v>190</v>
      </c>
      <c r="D36" s="89">
        <v>1</v>
      </c>
      <c r="E36" s="97">
        <v>0.5</v>
      </c>
      <c r="F36" s="97">
        <f>F2</f>
        <v>0.89</v>
      </c>
      <c r="G36" s="89" t="s">
        <v>44</v>
      </c>
      <c r="H36" s="90">
        <v>120</v>
      </c>
      <c r="I36" s="75">
        <f t="shared" si="8"/>
        <v>60</v>
      </c>
      <c r="J36" s="96" t="s">
        <v>191</v>
      </c>
      <c r="K36" s="89">
        <v>0.3</v>
      </c>
      <c r="L36" s="97">
        <f>M36*K36</f>
        <v>0.267</v>
      </c>
      <c r="M36" s="98">
        <f>F2</f>
        <v>0.89</v>
      </c>
      <c r="N36" s="89" t="s">
        <v>44</v>
      </c>
      <c r="O36" s="90">
        <v>65</v>
      </c>
      <c r="P36" s="75">
        <f t="shared" si="9"/>
        <v>17.355</v>
      </c>
      <c r="Q36" s="96"/>
      <c r="R36" s="89"/>
      <c r="S36" s="97"/>
      <c r="T36" s="98"/>
      <c r="U36" s="89"/>
      <c r="V36" s="90"/>
      <c r="W36" s="75">
        <f>S36*V36</f>
        <v>0</v>
      </c>
      <c r="X36" s="96" t="s">
        <v>101</v>
      </c>
      <c r="Y36" s="89">
        <v>0.5</v>
      </c>
      <c r="Z36" s="97">
        <v>0.5</v>
      </c>
      <c r="AA36" s="98">
        <f>F2</f>
        <v>0.89</v>
      </c>
      <c r="AB36" s="89" t="s">
        <v>19</v>
      </c>
      <c r="AC36" s="90">
        <v>130</v>
      </c>
      <c r="AD36" s="75">
        <f>AC36*Z36</f>
        <v>65</v>
      </c>
      <c r="AE36" s="65"/>
      <c r="AF36" s="99" t="s">
        <v>208</v>
      </c>
      <c r="AG36" s="100">
        <f>AJ34*15+AJ37*5+AJ38*15</f>
        <v>81.5</v>
      </c>
      <c r="AH36" s="101" t="s">
        <v>203</v>
      </c>
      <c r="AI36" s="99" t="s">
        <v>209</v>
      </c>
      <c r="AJ36" s="101">
        <v>1.8</v>
      </c>
      <c r="AK36" s="103" t="s">
        <v>210</v>
      </c>
    </row>
    <row r="37" spans="1:37" ht="27" customHeight="1">
      <c r="A37" s="65"/>
      <c r="B37" s="45" t="s">
        <v>42</v>
      </c>
      <c r="C37" s="96" t="s">
        <v>192</v>
      </c>
      <c r="D37" s="89">
        <v>1</v>
      </c>
      <c r="E37" s="85">
        <v>1</v>
      </c>
      <c r="F37" s="97">
        <f>F2</f>
        <v>0.89</v>
      </c>
      <c r="G37" s="89" t="s">
        <v>44</v>
      </c>
      <c r="H37" s="90">
        <v>65</v>
      </c>
      <c r="I37" s="75">
        <f t="shared" si="8"/>
        <v>65</v>
      </c>
      <c r="J37" s="96"/>
      <c r="K37" s="89"/>
      <c r="L37" s="97"/>
      <c r="M37" s="98"/>
      <c r="N37" s="89"/>
      <c r="O37" s="90"/>
      <c r="P37" s="75">
        <f t="shared" si="9"/>
        <v>0</v>
      </c>
      <c r="Q37" s="96"/>
      <c r="R37" s="89"/>
      <c r="S37" s="97"/>
      <c r="T37" s="98"/>
      <c r="U37" s="89"/>
      <c r="V37" s="90"/>
      <c r="W37" s="75">
        <f>S37*V37</f>
        <v>0</v>
      </c>
      <c r="X37" s="96" t="s">
        <v>193</v>
      </c>
      <c r="Y37" s="89">
        <v>1</v>
      </c>
      <c r="Z37" s="85">
        <f>AA37*Y37</f>
        <v>0.89</v>
      </c>
      <c r="AA37" s="98">
        <f>F2</f>
        <v>0.89</v>
      </c>
      <c r="AB37" s="89" t="s">
        <v>19</v>
      </c>
      <c r="AC37" s="90">
        <v>60</v>
      </c>
      <c r="AD37" s="75">
        <f>AC37*Z37</f>
        <v>53.4</v>
      </c>
      <c r="AE37" s="65"/>
      <c r="AF37" s="99"/>
      <c r="AG37" s="104"/>
      <c r="AH37" s="101"/>
      <c r="AI37" s="99" t="s">
        <v>211</v>
      </c>
      <c r="AJ37" s="101">
        <v>1.9</v>
      </c>
      <c r="AK37" s="95" t="s">
        <v>212</v>
      </c>
    </row>
    <row r="38" spans="1:37" ht="27" customHeight="1">
      <c r="A38" s="65"/>
      <c r="B38" s="18"/>
      <c r="C38" s="96" t="s">
        <v>194</v>
      </c>
      <c r="D38" s="89">
        <v>4</v>
      </c>
      <c r="E38" s="85">
        <v>4</v>
      </c>
      <c r="F38" s="97">
        <f>F2</f>
        <v>0.89</v>
      </c>
      <c r="G38" s="89" t="s">
        <v>44</v>
      </c>
      <c r="H38" s="90">
        <v>35</v>
      </c>
      <c r="I38" s="75">
        <f t="shared" si="8"/>
        <v>140</v>
      </c>
      <c r="J38" s="96"/>
      <c r="K38" s="89"/>
      <c r="L38" s="97"/>
      <c r="M38" s="98"/>
      <c r="N38" s="89"/>
      <c r="O38" s="90"/>
      <c r="P38" s="75">
        <f t="shared" si="9"/>
        <v>0</v>
      </c>
      <c r="Q38" s="96"/>
      <c r="R38" s="89"/>
      <c r="S38" s="97"/>
      <c r="T38" s="98"/>
      <c r="U38" s="89"/>
      <c r="V38" s="90"/>
      <c r="W38" s="75">
        <f>S38*V38</f>
        <v>0</v>
      </c>
      <c r="X38" s="96" t="s">
        <v>116</v>
      </c>
      <c r="Y38" s="89">
        <v>0.5</v>
      </c>
      <c r="Z38" s="97">
        <v>0.5</v>
      </c>
      <c r="AA38" s="98">
        <f>F2</f>
        <v>0.89</v>
      </c>
      <c r="AB38" s="89" t="s">
        <v>19</v>
      </c>
      <c r="AC38" s="90">
        <v>30</v>
      </c>
      <c r="AD38" s="75">
        <f>AC38*Z38</f>
        <v>15</v>
      </c>
      <c r="AE38" s="118"/>
      <c r="AF38" s="117"/>
      <c r="AG38" s="104"/>
      <c r="AH38" s="101"/>
      <c r="AI38" s="99" t="s">
        <v>213</v>
      </c>
      <c r="AJ38" s="101">
        <v>0</v>
      </c>
      <c r="AK38" s="103">
        <v>1</v>
      </c>
    </row>
    <row r="39" spans="1:37" ht="27" customHeight="1">
      <c r="A39" s="114"/>
      <c r="B39" s="18"/>
      <c r="C39" s="105" t="s">
        <v>38</v>
      </c>
      <c r="D39" s="108">
        <v>0.3</v>
      </c>
      <c r="E39" s="119">
        <f>F39*D39</f>
        <v>0.267</v>
      </c>
      <c r="F39" s="119">
        <f>F2</f>
        <v>0.89</v>
      </c>
      <c r="G39" s="108" t="s">
        <v>44</v>
      </c>
      <c r="H39" s="106">
        <v>50</v>
      </c>
      <c r="I39" s="113">
        <f t="shared" si="8"/>
        <v>13.350000000000001</v>
      </c>
      <c r="J39" s="105"/>
      <c r="K39" s="108"/>
      <c r="L39" s="119"/>
      <c r="M39" s="120"/>
      <c r="N39" s="108"/>
      <c r="O39" s="106"/>
      <c r="P39" s="113">
        <f t="shared" si="9"/>
        <v>0</v>
      </c>
      <c r="Q39" s="105"/>
      <c r="R39" s="108"/>
      <c r="S39" s="119"/>
      <c r="T39" s="120"/>
      <c r="U39" s="108"/>
      <c r="V39" s="106"/>
      <c r="W39" s="113"/>
      <c r="X39" s="105" t="s">
        <v>137</v>
      </c>
      <c r="Y39" s="108"/>
      <c r="Z39" s="151"/>
      <c r="AA39" s="120"/>
      <c r="AB39" s="108"/>
      <c r="AC39" s="106"/>
      <c r="AD39" s="113"/>
      <c r="AE39" s="122"/>
      <c r="AF39" s="123"/>
      <c r="AG39" s="124"/>
      <c r="AH39" s="125"/>
      <c r="AI39" s="126"/>
      <c r="AJ39" s="125"/>
      <c r="AK39" s="127"/>
    </row>
    <row r="40" spans="1:37" ht="32.25">
      <c r="A40" s="2"/>
      <c r="B40" s="152"/>
      <c r="C40" s="128"/>
      <c r="D40" s="128"/>
      <c r="E40" s="129"/>
      <c r="F40" s="97"/>
      <c r="G40" s="130"/>
      <c r="H40" s="128"/>
      <c r="I40" s="128">
        <f>SUM(I5:I39)</f>
        <v>3670.5</v>
      </c>
      <c r="J40" s="128"/>
      <c r="K40" s="128"/>
      <c r="L40" s="131"/>
      <c r="M40" s="132"/>
      <c r="N40" s="130"/>
      <c r="O40" s="128"/>
      <c r="P40" s="128">
        <f>SUM(P5:P39)</f>
        <v>1627.7649999999999</v>
      </c>
      <c r="Q40" s="128"/>
      <c r="R40" s="128"/>
      <c r="S40" s="131"/>
      <c r="T40" s="132" t="s">
        <v>125</v>
      </c>
      <c r="U40" s="130"/>
      <c r="V40" s="128"/>
      <c r="W40" s="128">
        <f>SUM(W5:W39)</f>
        <v>1642.5000000000002</v>
      </c>
      <c r="X40" s="128"/>
      <c r="Y40" s="128"/>
      <c r="Z40" s="131"/>
      <c r="AA40" s="132"/>
      <c r="AB40" s="130"/>
      <c r="AC40" s="128"/>
      <c r="AD40" s="128">
        <f>SUM(AD5:AD39)</f>
        <v>1034.4901</v>
      </c>
      <c r="AE40" s="133">
        <f>(SUM(A40:AD40)+P2*E2*5)/K2/E2</f>
        <v>19.921921573033703</v>
      </c>
      <c r="AF40" s="161"/>
      <c r="AG40" s="162"/>
      <c r="AH40" s="162"/>
      <c r="AI40" s="162"/>
      <c r="AJ40" s="162"/>
      <c r="AK40" s="162"/>
    </row>
    <row r="41" spans="2:32" ht="32.25">
      <c r="B41" s="2"/>
      <c r="C41" s="2" t="s">
        <v>126</v>
      </c>
      <c r="D41" s="2"/>
      <c r="E41" s="10"/>
      <c r="F41" s="10"/>
      <c r="G41" s="137"/>
      <c r="H41" s="137"/>
      <c r="I41" s="186" t="s">
        <v>127</v>
      </c>
      <c r="J41" s="186"/>
      <c r="K41" s="186"/>
      <c r="L41" s="186"/>
      <c r="M41" s="186"/>
      <c r="N41" s="138"/>
      <c r="O41" s="139"/>
      <c r="P41" s="8"/>
      <c r="S41" s="187"/>
      <c r="T41" s="187"/>
      <c r="U41" s="187"/>
      <c r="V41" s="187"/>
      <c r="W41" s="187"/>
      <c r="Z41" s="10" t="s">
        <v>128</v>
      </c>
      <c r="AF41" s="163"/>
    </row>
  </sheetData>
  <sheetProtection/>
  <mergeCells count="37">
    <mergeCell ref="I41:M41"/>
    <mergeCell ref="S41:W41"/>
    <mergeCell ref="B26:B32"/>
    <mergeCell ref="J22:N22"/>
    <mergeCell ref="C33:I33"/>
    <mergeCell ref="J33:P33"/>
    <mergeCell ref="Q33:W33"/>
    <mergeCell ref="C26:I26"/>
    <mergeCell ref="J26:P26"/>
    <mergeCell ref="C18:I18"/>
    <mergeCell ref="J18:P18"/>
    <mergeCell ref="Q18:W18"/>
    <mergeCell ref="X18:AD18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C11:I11"/>
    <mergeCell ref="J11:P11"/>
    <mergeCell ref="Q11:W11"/>
    <mergeCell ref="X11:AD11"/>
    <mergeCell ref="Q9:U9"/>
    <mergeCell ref="Q10:U10"/>
    <mergeCell ref="AI33:AJ33"/>
    <mergeCell ref="Q26:W26"/>
    <mergeCell ref="X26:AD26"/>
    <mergeCell ref="AI11:AJ11"/>
    <mergeCell ref="AI18:AJ18"/>
    <mergeCell ref="AI26:AJ26"/>
    <mergeCell ref="Q22:U22"/>
    <mergeCell ref="X33:AD3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2017-02-12T10:04:05Z</dcterms:created>
  <dcterms:modified xsi:type="dcterms:W3CDTF">2017-02-13T05:18:04Z</dcterms:modified>
  <cp:category/>
  <cp:version/>
  <cp:contentType/>
  <cp:contentStatus/>
</cp:coreProperties>
</file>